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6"/>
  <workbookPr defaultThemeVersion="166925"/>
  <mc:AlternateContent xmlns:mc="http://schemas.openxmlformats.org/markup-compatibility/2006">
    <mc:Choice Requires="x15">
      <x15ac:absPath xmlns:x15ac="http://schemas.microsoft.com/office/spreadsheetml/2010/11/ac" url="https://idipronbgta.sharepoint.com/sites/MapadeRiesgosIDIPRON/Documentos compartidos/RIESGOS 2025/Riesgos de Gestión/Primer seguimiento/Gestión de Servicios Administrativos/"/>
    </mc:Choice>
  </mc:AlternateContent>
  <xr:revisionPtr revIDLastSave="97" documentId="13_ncr:1_{B8821458-FDE2-4D5E-B6A9-6C878E83465F}" xr6:coauthVersionLast="47" xr6:coauthVersionMax="47" xr10:uidLastSave="{0CFF573E-BEA7-4364-9077-54C619AAA54D}"/>
  <bookViews>
    <workbookView xWindow="-108" yWindow="-108" windowWidth="23256" windowHeight="12456" xr2:uid="{00000000-000D-0000-FFFF-FFFF00000000}"/>
  </bookViews>
  <sheets>
    <sheet name="Riesgo 1" sheetId="3" r:id="rId1"/>
    <sheet name="Datos" sheetId="5" state="hidden" r:id="rId2"/>
    <sheet name="Instructivo" sheetId="4" r:id="rId3"/>
  </sheets>
  <definedNames>
    <definedName name="_xlnm.Print_Area" localSheetId="0">'Riesgo 1'!$A$1:$AK$21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 i="3" l="1"/>
  <c r="V23" i="3"/>
  <c r="S25" i="3"/>
  <c r="V25" i="3"/>
  <c r="V20" i="3"/>
  <c r="S20" i="3"/>
  <c r="V21" i="3"/>
  <c r="V19" i="3"/>
  <c r="S21" i="3"/>
  <c r="S19" i="3"/>
  <c r="V24" i="3" l="1"/>
  <c r="S24" i="3"/>
  <c r="V22" i="3"/>
  <c r="S22" i="3"/>
  <c r="K22" i="3"/>
  <c r="H22" i="3"/>
  <c r="L22" i="3" l="1"/>
  <c r="M22" i="3" s="1"/>
  <c r="AD24" i="3" s="1"/>
  <c r="I22" i="3"/>
  <c r="Z22" i="3" s="1"/>
  <c r="AB22" i="3" s="1"/>
  <c r="Z23" i="3" s="1"/>
  <c r="AB23" i="3" l="1"/>
  <c r="Z24" i="3" s="1"/>
  <c r="AA24" i="3" s="1"/>
  <c r="AA23" i="3"/>
  <c r="AD22" i="3"/>
  <c r="N22" i="3"/>
  <c r="O22" i="3" s="1"/>
  <c r="AA22" i="3"/>
  <c r="AB24" i="3" l="1"/>
  <c r="Z25" i="3" s="1"/>
  <c r="AC22" i="3"/>
  <c r="AE22" i="3" s="1"/>
  <c r="AF22" i="3" s="1"/>
  <c r="AD23" i="3"/>
  <c r="AC23" i="3" s="1"/>
  <c r="AE23" i="3" s="1"/>
  <c r="AF23" i="3" s="1"/>
  <c r="AB25" i="3"/>
  <c r="AA25" i="3"/>
  <c r="AC24" i="3"/>
  <c r="AE24" i="3" s="1"/>
  <c r="AF24" i="3" s="1"/>
  <c r="AD25" i="3"/>
  <c r="AC25" i="3" s="1"/>
  <c r="V18" i="3"/>
  <c r="S18" i="3"/>
  <c r="AE25" i="3" l="1"/>
  <c r="AF25" i="3" s="1"/>
  <c r="V17" i="3"/>
  <c r="S17" i="3"/>
  <c r="K17" i="3" l="1"/>
  <c r="L17" i="3" s="1"/>
  <c r="M17" i="3" l="1"/>
  <c r="AD21" i="3" s="1"/>
  <c r="H17" i="3"/>
  <c r="AD17" i="3" l="1"/>
  <c r="AC17" i="3" s="1"/>
  <c r="AC21" i="3"/>
  <c r="I17" i="3"/>
  <c r="Z17" i="3" s="1"/>
  <c r="AA17" i="3" s="1"/>
  <c r="N17" i="3"/>
  <c r="O17" i="3" s="1"/>
  <c r="AD18" i="3" l="1"/>
  <c r="AC18" i="3" s="1"/>
  <c r="AE17" i="3"/>
  <c r="AF17" i="3" s="1"/>
  <c r="AB17" i="3"/>
  <c r="Z18" i="3" s="1"/>
  <c r="AD19" i="3" l="1"/>
  <c r="AC19" i="3" s="1"/>
  <c r="AA18" i="3"/>
  <c r="AE18" i="3" s="1"/>
  <c r="AF18" i="3" s="1"/>
  <c r="AB18" i="3"/>
  <c r="Z19" i="3" s="1"/>
  <c r="AD20" i="3" l="1"/>
  <c r="AC20" i="3" s="1"/>
  <c r="AB19" i="3"/>
  <c r="Z20" i="3" s="1"/>
  <c r="AA19" i="3"/>
  <c r="AE19" i="3" s="1"/>
  <c r="AF19" i="3" s="1"/>
  <c r="AA20" i="3" l="1"/>
  <c r="AE20" i="3" s="1"/>
  <c r="AF20" i="3" s="1"/>
  <c r="AB20" i="3"/>
  <c r="Z21" i="3" s="1"/>
  <c r="AB21" i="3" l="1"/>
  <c r="AA21" i="3"/>
  <c r="AE21" i="3" s="1"/>
  <c r="AF21"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tc={DC27603A-CEB9-4B12-8A25-473549E56045}</author>
    <author>tc={C2319447-D813-4FD3-892A-064B10567BBE}</author>
  </authors>
  <commentList>
    <comment ref="G17" authorId="0" shapeId="0" xr:uid="{00000000-0006-0000-0000-000001000000}">
      <text>
        <t>[Threaded comment]
Your version of Excel allows you to read this threaded comment; however, any edits to it will get removed if the file is opened in a newer version of Excel. Learn more: https://go.microsoft.com/fwlink/?linkid=870924
Comment:
    Numero de dias al año que se prestan servicios administrativos (365)</t>
      </text>
    </comment>
    <comment ref="G22" authorId="1" shapeId="0" xr:uid="{00000000-0006-0000-0000-000002000000}">
      <text>
        <t>[Threaded comment]
Your version of Excel allows you to read this threaded comment; however, any edits to it will get removed if the file is opened in a newer version of Excel. Learn more: https://go.microsoft.com/fwlink/?linkid=870924
Comment:
    Numero de dias al año que se prestan servicios administrativos (365)</t>
      </text>
    </comment>
  </commentList>
</comments>
</file>

<file path=xl/sharedStrings.xml><?xml version="1.0" encoding="utf-8"?>
<sst xmlns="http://schemas.openxmlformats.org/spreadsheetml/2006/main" count="262" uniqueCount="192">
  <si>
    <t>GESTION DE SERVICIOS ADMINISTRATIVOS</t>
  </si>
  <si>
    <t>CÓDIGO</t>
  </si>
  <si>
    <t>E-PLA-FT-020</t>
  </si>
  <si>
    <t>VERSIÓN</t>
  </si>
  <si>
    <t>09</t>
  </si>
  <si>
    <t>MAPA DE RIESGOS DE GESTIÓN</t>
  </si>
  <si>
    <t>PÁGINA</t>
  </si>
  <si>
    <t>1 DE 1</t>
  </si>
  <si>
    <t>VIGENTE DESDE</t>
  </si>
  <si>
    <t>Proceso</t>
  </si>
  <si>
    <t>Objetivo del Proceso</t>
  </si>
  <si>
    <t>Satisfacer las necesidades del IDIPRON mediante la prestación de los servicios administrativos de apoyo, con el fin de garantizar el servicio de vigilancia, transporte, mantenimiento preventivo y correctivo del parque automotor y equipos industriales y el suministro de combustible; con criterios de oportunidad y calidad.</t>
  </si>
  <si>
    <t>Alcance</t>
  </si>
  <si>
    <t>El proceso inicia desde la contratación de los servicios requeridos, los cuales son administrados y puestos a disposición de los diferentes procesos definidos por el IDIPRON para el cumplimiento de su misión, realizando periódicamente acciones de mantenimientos, seguridad y transporte y termina con la retroalimentación en la calidad de los servicios prestados.</t>
  </si>
  <si>
    <t>IDENTIFICACIÓN DEL RIESGO</t>
  </si>
  <si>
    <t>VALORACIÓN DEL RIESGO</t>
  </si>
  <si>
    <t>GESTIÓN DEL RIESGO</t>
  </si>
  <si>
    <t xml:space="preserve">MONITOREO </t>
  </si>
  <si>
    <t>SEGUIMIENTO Y EVALUACIÓN</t>
  </si>
  <si>
    <t>Atributos</t>
  </si>
  <si>
    <t>No. De Riesgo</t>
  </si>
  <si>
    <t>Impacto</t>
  </si>
  <si>
    <t>Causa Inmediata</t>
  </si>
  <si>
    <t>Causa Raiz</t>
  </si>
  <si>
    <t>Descripción del Riesgo</t>
  </si>
  <si>
    <t>Clasificación Riesgo</t>
  </si>
  <si>
    <t>Frecuencia con la que se realiza la actividad</t>
  </si>
  <si>
    <t>Probabilidad 
Inherente</t>
  </si>
  <si>
    <t>%</t>
  </si>
  <si>
    <t>Criterios de Impacto</t>
  </si>
  <si>
    <t>Observacion de Impacto</t>
  </si>
  <si>
    <t>Impacto
 Inherente</t>
  </si>
  <si>
    <t>Zona de riesgo</t>
  </si>
  <si>
    <t>Zona de riesgo
inherente</t>
  </si>
  <si>
    <t>No. De control</t>
  </si>
  <si>
    <t>Descripción del Control</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</si>
  <si>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</si>
  <si>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</si>
  <si>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</si>
  <si>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</si>
  <si>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</si>
  <si>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</si>
  <si>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</si>
  <si>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</si>
  <si>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</si>
  <si>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</si>
  <si>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</si>
  <si>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</si>
  <si>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</si>
  <si>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</si>
  <si>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</si>
  <si>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</si>
  <si>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</si>
  <si>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Fortalecimento Del Riesgo</t>
  </si>
  <si>
    <t>Reporte De Las Acciones Desarrolladas En Caso De Que Se Haya Materializado El Riesgo</t>
  </si>
  <si>
    <t>Observaciones Del Monitoreo</t>
  </si>
  <si>
    <t xml:space="preserve">OBSERVACIONES OFICINA ASESORA DE PLANEACIÓN </t>
  </si>
  <si>
    <t>OBSERVACIONES OFICINA DE CONTROL INTERNO</t>
  </si>
  <si>
    <t>Reputacional</t>
  </si>
  <si>
    <t>Perdidas de bienes, Multas,  Demandas.</t>
  </si>
  <si>
    <t>Incumplimiento de los lineamientos establecidos para el control de los servicios administrativos</t>
  </si>
  <si>
    <t xml:space="preserve">Posibilidad de afectación reputacional por perdida de bienes, multas o demandas contra la entidad debido a Incumplimiento de los lineamientos establecidos para el control de los servicios administrativos </t>
  </si>
  <si>
    <t>El riesgo afecta la imagen de algún área de la organización.</t>
  </si>
  <si>
    <t xml:space="preserve">Los vigilantes asignados a las sedes de la entidad verifican diariamente el ingreso y salida de bienes, en caso de detectar la salida de un bien que no cuenta con la autorización requerida, solicita se realicen las gestiones necesarias para documentar la autorización de salida </t>
  </si>
  <si>
    <t>Preventivo</t>
  </si>
  <si>
    <t>Manual</t>
  </si>
  <si>
    <t>Se encuentra documentado en el Protocolo de Seguridad para el Acceso A-GSA-DI-001</t>
  </si>
  <si>
    <t>diariamente</t>
  </si>
  <si>
    <t>Formatos de salida de los bienes y/o Informe de Vigilancia</t>
  </si>
  <si>
    <t>ACEPTAR EL RIESGO</t>
  </si>
  <si>
    <t>De acuerdo con la.metodologia para la administración del riesgo, no se formulan acciones de fortalecimiento para la vigencia 2024, por cuanto los controles existentes se consideran suficientes y permiten mitigar el riesgo</t>
  </si>
  <si>
    <t>N.A.</t>
  </si>
  <si>
    <t>N.A</t>
  </si>
  <si>
    <t>"Para el primer cuatrimestre del 2025 los vigilantes asignados a las sedes de la entidad verificaron diariamente el ingreso de elementos, los cuales son anotados en las minutas de seguridad escribiendo tipo de elemento, serial y/o número de placa de inventario, estas minutas se encuentran en cada una de las sedes y son verificadas por el supervisor, y dejando registro de las novedades en caso de ser encontrada, 
Así mismo, se realiza la inspección a la salida de cada funcionario cuando portan bolsos y/o maletas."</t>
  </si>
  <si>
    <t>N/A</t>
  </si>
  <si>
    <r>
      <rPr>
        <b/>
        <sz val="10"/>
        <color rgb="FF000000"/>
        <rFont val="Times New Roman"/>
        <family val="1"/>
      </rPr>
      <t>CONTROL N°1:</t>
    </r>
    <r>
      <rPr>
        <sz val="10"/>
        <color rgb="FF000000"/>
        <rFont val="Times New Roman"/>
        <family val="1"/>
      </rPr>
      <t xml:space="preserve"> Se verifica la aplicación del control, mediante los formatos utilizados como la minuta e informe de vigilancia por mes, donde se identifica el ingreso y salida de elementos.
</t>
    </r>
    <r>
      <rPr>
        <b/>
        <sz val="10"/>
        <color rgb="FF000000"/>
        <rFont val="Times New Roman"/>
        <family val="1"/>
      </rPr>
      <t>CONTROL N°2:</t>
    </r>
    <r>
      <rPr>
        <sz val="10"/>
        <color rgb="FF000000"/>
        <rFont val="Times New Roman"/>
        <family val="1"/>
      </rPr>
      <t xml:space="preserve"> Se evidencia la aplicación del control, a través de acta de consulta de comparendos, base de consulta de comparendos y pantallazos al seguimiento quincenal de los conductores y vehículos.
</t>
    </r>
    <r>
      <rPr>
        <b/>
        <sz val="10"/>
        <color rgb="FF000000"/>
        <rFont val="Times New Roman"/>
        <family val="1"/>
      </rPr>
      <t>CONTROL N°3:</t>
    </r>
    <r>
      <rPr>
        <sz val="10"/>
        <color rgb="FF000000"/>
        <rFont val="Times New Roman"/>
        <family val="1"/>
      </rPr>
      <t xml:space="preserve"> Se evidencia la aplicación del control, dado que el proceso realiza el seguimiento a los conductores por exceso de velocidad a través del GPS y mediante acta de reunión en donde se socializa dicho seguimiento.
</t>
    </r>
    <r>
      <rPr>
        <b/>
        <sz val="10"/>
        <color rgb="FF000000"/>
        <rFont val="Times New Roman"/>
        <family val="1"/>
      </rPr>
      <t>CONTROL N°4:</t>
    </r>
    <r>
      <rPr>
        <sz val="10"/>
        <color rgb="FF000000"/>
        <rFont val="Times New Roman"/>
        <family val="1"/>
      </rPr>
      <t xml:space="preserve"> Se identifica la aplicación del control, a través del formato A-GSA-FT-014 en donde se registra el pago oportuno de los servicios públicos mensualmente.
</t>
    </r>
    <r>
      <rPr>
        <b/>
        <sz val="10"/>
        <color rgb="FF000000"/>
        <rFont val="Times New Roman"/>
        <family val="1"/>
      </rPr>
      <t>CONTROL N°5:</t>
    </r>
    <r>
      <rPr>
        <sz val="10"/>
        <color rgb="FF000000"/>
        <rFont val="Times New Roman"/>
        <family val="1"/>
      </rPr>
      <t xml:space="preserve"> Se identifica la aplicación del control, mediante correo de evidencia seguimiento a los posibles siniestros, sin embargo, el proceso manifiesta mediante soporte adjunto no presento siniestros para este cuatrimestre.
</t>
    </r>
    <r>
      <rPr>
        <b/>
        <sz val="10"/>
        <color rgb="FF000000"/>
        <rFont val="Times New Roman"/>
        <family val="1"/>
      </rPr>
      <t>Acción de Fortalecimiento:</t>
    </r>
    <r>
      <rPr>
        <sz val="10"/>
        <color rgb="FF000000"/>
        <rFont val="Times New Roman"/>
        <family val="1"/>
      </rPr>
      <t xml:space="preserve"> No aplica la acción de fortalecimiento.
</t>
    </r>
    <r>
      <rPr>
        <b/>
        <u/>
        <sz val="10"/>
        <color rgb="FF000000"/>
        <rFont val="Times New Roman"/>
        <family val="1"/>
      </rPr>
      <t>Se evidencio que no se materializo el riesgo.</t>
    </r>
  </si>
  <si>
    <r>
      <rPr>
        <b/>
        <sz val="10"/>
        <color rgb="FF000000"/>
        <rFont val="Times New Roman"/>
      </rPr>
      <t>CONTROL No. 1</t>
    </r>
    <r>
      <rPr>
        <sz val="10"/>
        <color rgb="FF000000"/>
        <rFont val="Times New Roman"/>
      </rPr>
      <t xml:space="preserve">. Se evidenció la ejecución de la actividad de control, sin embargo, en los documentos soporte, en algunos casos no se evidencia registro del serial de los equipos cuando no son propiedad del instituto, solo la marca y/o el modelo, así mismo solo se pueden observar que se adjuntan las minutas de 11 sedes y en algunas de esas evidencias son borrosas lo cual dificultan el seguimiento.
</t>
    </r>
    <r>
      <rPr>
        <b/>
        <sz val="10"/>
        <color rgb="FF000000"/>
        <rFont val="Times New Roman"/>
      </rPr>
      <t>CONTROL No. 2</t>
    </r>
    <r>
      <rPr>
        <sz val="10"/>
        <color rgb="FF000000"/>
        <rFont val="Times New Roman"/>
      </rPr>
      <t xml:space="preserve">. Se evidenció la ejecución de la actividad de control.
</t>
    </r>
    <r>
      <rPr>
        <b/>
        <sz val="10"/>
        <color rgb="FF000000"/>
        <rFont val="Times New Roman"/>
      </rPr>
      <t>CONTROL No. 3</t>
    </r>
    <r>
      <rPr>
        <sz val="10"/>
        <color rgb="FF000000"/>
        <rFont val="Times New Roman"/>
      </rPr>
      <t xml:space="preserve">.  Se evidenció la ejecución de la actividad de control.
</t>
    </r>
    <r>
      <rPr>
        <b/>
        <sz val="10"/>
        <color rgb="FF000000"/>
        <rFont val="Times New Roman"/>
      </rPr>
      <t>CONTROL No. 4</t>
    </r>
    <r>
      <rPr>
        <sz val="10"/>
        <color rgb="FF000000"/>
        <rFont val="Times New Roman"/>
      </rPr>
      <t xml:space="preserve">. Se evidenció la ejecución de la actividad de control.
</t>
    </r>
    <r>
      <rPr>
        <b/>
        <sz val="10"/>
        <color rgb="FF000000"/>
        <rFont val="Times New Roman"/>
      </rPr>
      <t>CONTROL No. 5</t>
    </r>
    <r>
      <rPr>
        <sz val="10"/>
        <color rgb="FF000000"/>
        <rFont val="Times New Roman"/>
      </rPr>
      <t xml:space="preserve">. Se evidenció la ejecución de la actividad de control.
</t>
    </r>
    <r>
      <rPr>
        <b/>
        <sz val="10"/>
        <color rgb="FF000000"/>
        <rFont val="Times New Roman"/>
      </rPr>
      <t>ACCIÓN DE FORTALECIMIENTO</t>
    </r>
    <r>
      <rPr>
        <sz val="10"/>
        <color rgb="FF000000"/>
        <rFont val="Times New Roman"/>
      </rPr>
      <t xml:space="preserve">: No se requiere acción de fortalecimiento.
-No se reporta materialización del riesgo.
</t>
    </r>
  </si>
  <si>
    <t xml:space="preserve">El funcionario o contratista del componente de transportes, revisa quincenalmente  las bases de datos del SIMIT y  Movilidad para determinar la existencia de comparendos a cargo de la Entidad, en caso de que se encuentren comparendos a cargo de la entidad, se informa al conductor responsable del vehiculo para que realice las gestiones de pago. </t>
  </si>
  <si>
    <t>Detectivo</t>
  </si>
  <si>
    <t>Se encuentra documentado en el instructivo Seguimiento a las Sanciones y Comparendos al Parque Automotor de la Entidad A-GSA-IN-003</t>
  </si>
  <si>
    <t>semanalmente</t>
  </si>
  <si>
    <t>pantallazos de las  validaciones. Archivo excel de seguimiento</t>
  </si>
  <si>
    <t xml:space="preserve">En el primer cuatrimestre del 2025 se realizó quincenalmente seguimiento y control a las infracciones de tránsito en las plataformas Runt y Movilidad Bogotá para verificar el estado de las infracciones por conductor y vehículo de la entidad, donde se evidencio un comparendo del vehículo BJT201,  el cual ya se encuentran cancelado y el vehículo ock 311, se encuentra en validación.  Se adjunta Archivo de control y seguimiento de comparendos, pagos y registro de los mismos en el RUNT, SIMIT y Secretaria de Movilidad de Bogotá.
Enero: 3 comprendos, 2 cancelados, 1 pendiente
Febrero. 2 comparendos, 1 cancelado, 1 pendiente
Marzo: 1 comparendo conductor, cancelado
             2 comparendos, 1 cancelado, 1 pendiente
Abril: 3 comparendos, 2 cancelados, 1 pendiente </t>
  </si>
  <si>
    <r>
      <t xml:space="preserve">Los dispositivos GPS instalados en los vehiculos de la entidad, generan alertas cada vez que se exceden los limites de velocidad establecidos en la aplicación que es monitoreada por el área de transportes. Cuando se detecta que un conductor presentó exceso de velocidad durante un tiempo superior a cinco minutos seguidos,  se informa al conductor responsable del vehiculo para que cumpla con las normas de tránsito, dejando evidencia de esto en el correo electrónico enviado a los conductores o en el acta de verificación </t>
    </r>
    <r>
      <rPr>
        <strike/>
        <sz val="12"/>
        <rFont val="Times New Roman"/>
        <family val="1"/>
      </rPr>
      <t xml:space="preserve"> </t>
    </r>
    <r>
      <rPr>
        <sz val="12"/>
        <rFont val="Times New Roman"/>
        <family val="1"/>
      </rPr>
      <t>de los excesos de los límites de velocidad.</t>
    </r>
  </si>
  <si>
    <t>Automático</t>
  </si>
  <si>
    <t>Revisar si se encuentra documentado</t>
  </si>
  <si>
    <t>Cada vez que se exceden los límites de velocidad</t>
  </si>
  <si>
    <t>Correo electrónico o Acta de verificación de excesos de los limites de velocidad</t>
  </si>
  <si>
    <t>Conforme a las alertas generadas por la plataforma de GPS, se evidenciaron varios excesos de velocidad superiores a 5 minutos y se les informo verbalmente a los conductores que presentaron el respectivo exceso de velocidad con el fin que acaten las normas de tránsito.</t>
  </si>
  <si>
    <t>El funcionario o contratista encargado del trámite de pago de los servicios públicos  mensualmente realiza la revisión del conglomerado de  facturas de servicios privados y públicos de las sedes del IDIPRON, registrando las fechas oportunas de pago y valor a pagar en el formato de trazabilidad de servicios publicos A-GSA-FT-014 y realiza el envío del formato al área de tesorería para que se efectue el pago respectivo</t>
  </si>
  <si>
    <t>Se encuentra documentado en el procedimiento Gestión, Control y Pago de Servicios Públicos y Provados e Impuestos A-GSA-PR-004</t>
  </si>
  <si>
    <t>Mensualmente</t>
  </si>
  <si>
    <t>Formato Conglomerado y Trazabilidad Base de Datos Servicios Públicos A-GSA-FT-014</t>
  </si>
  <si>
    <t xml:space="preserve">Para el primer cuatrimestre del 2025 se cancelaron 584 servicios públicos de las diferentes sedes administrativas, upis, baños públicos y comedores especificadas de la siguiente manera:
Enero: Se cancelaron 118 servicios (39 agua, 52 energía, 4 gas y 9 aseo)
Febrero: Se cancelaron 166 servicios (40 agua, 51 energía, 4 gas y 27 aseo)
Marzo: Se cancelaron 134 servicios (44 agua, 54 energía, 4 gas y 9 de aseo)
Abril: Se cancelaron 166 servicios (39 agua, 53 energía, 4 gas y 9 aseo)
Así mismo, el encargado de los servicios públicos mensualmente realiza el diligenciamiento del formato conglomerado y trazabilidad de servicios públicos A-GSA-FT-014 de los servicios públicos registrado fechas de pagos oportunos y fechas de suspensión para ser enviados al área tesorería dentro de los tiempos establecidos en el procedimiento de servicios públicos y así evitar cortes y cobros por reconexiones e interés de mora por demora en el pago. </t>
  </si>
  <si>
    <t>Cada vez que se reporte el  hurto,  pérdida o daño de un bien de propiedad de la Entidad, el funcionario o contratista responsable de los seguros verifica que se cuente con los documentos requeridos para iniciar el proceso de reclamación dentro del término de ley. Una vez se cuenten con los documentos requeridos se procede con la formalización de la reclamación</t>
  </si>
  <si>
    <t>Correctivo</t>
  </si>
  <si>
    <t>Responsabilidades y trámite ante siniestros A-GFI-PR-017</t>
  </si>
  <si>
    <t>Cada vez que se presenta la pérdida de un bien</t>
  </si>
  <si>
    <t>Documentos de la solicitud de la reclamación realizada.</t>
  </si>
  <si>
    <t>Para el primer cuatrimestre del año 2025 no hubo siniestros por pérdida, hurto o daño de bienes y valores.</t>
  </si>
  <si>
    <t>quejas o insatisfacción de los usuarios</t>
  </si>
  <si>
    <t>por incumplimiento o mala prestación de los servicios administrativos</t>
  </si>
  <si>
    <t>Posibilidad de afectación reputacional por quejas o insatisfacción de los usuarios debido a Incumplimiento o mala prestación de los servicios administrativos</t>
  </si>
  <si>
    <t>El riesgo afecta la imagen de la entidad internamente, de conocimiento general nivel interno, de junta directiva y/o de proveedores</t>
  </si>
  <si>
    <t>Cada vez que se recibe una solicitud de servicio administrativo, los responsables asignados por la Gerencia Administrativa, gestionan la solicitud a través del aplicativo ARANDA, en el cual se lleva la trazabilidad desde el momento de la solicitud hasta el cierre del caso en los tiempos establecidos para cada situación.</t>
  </si>
  <si>
    <t>No se encuentra documentado</t>
  </si>
  <si>
    <t>Cada vez que se recibe una solicitud de servicio administrativo</t>
  </si>
  <si>
    <t>reporte de ARANDA</t>
  </si>
  <si>
    <t>REDUCIR EL RIESGO</t>
  </si>
  <si>
    <t xml:space="preserve">Realizar mensualmente la divulgación a través de piezas comunicativas de los lineamientos para el correcto uso de las impresoras </t>
  </si>
  <si>
    <t>Gerencia Administrativa</t>
  </si>
  <si>
    <t>01/03/2024 al 30/11/2024</t>
  </si>
  <si>
    <r>
      <t>Durante el primer cuatrimestre se recibieron:
Enero: Se recibieron 46 solicitudes de servicio (Gas propano, vigilancia, auditorio calle 61 y aumento de cupo de impresiones)
Febrero: Se recibieron 20 solicitudes de servicio (auditorio calle 61 y aumento de cupo de impresiones).
Marzo: Se recibieron 45 solicitudes de servicio (Vigilancia, auditorio calle 61 y aumento de cupo de impresiones).
Abril: Se recibieron 26 solicitudes de servicio (Gas propano, vigilancia, auditorio calle 61, aumento de cupo de impresiones).</t>
    </r>
    <r>
      <rPr>
        <sz val="11"/>
        <rFont val="Times New Roman"/>
        <family val="1"/>
      </rPr>
      <t xml:space="preserve">
Para un total en el tercer cuatrimestre de 137 solicitudes a las cuales se les dio solución en los tiempos establecidos</t>
    </r>
  </si>
  <si>
    <t xml:space="preserve">Durante el primer cuatrimestre se enviaron piezas comunicativas para compartir los tips para el buen uso de impresoras y dar cumplimiento a la política de cero papel.
</t>
  </si>
  <si>
    <r>
      <rPr>
        <b/>
        <sz val="10"/>
        <color rgb="FF000000"/>
        <rFont val="Times New Roman"/>
        <family val="1"/>
      </rPr>
      <t xml:space="preserve">CONTROL N°1: </t>
    </r>
    <r>
      <rPr>
        <sz val="10"/>
        <color rgb="FF000000"/>
        <rFont val="Times New Roman"/>
        <family val="1"/>
      </rPr>
      <t xml:space="preserve">Se evidencia la aplicación del control con los reportes de ARANDA, en los que se identifica que se encuentran cerradas las solicitudes en los meses del periodo evaluado.
</t>
    </r>
    <r>
      <rPr>
        <b/>
        <sz val="10"/>
        <color rgb="FF000000"/>
        <rFont val="Times New Roman"/>
        <family val="1"/>
      </rPr>
      <t>CONTROL N°2:</t>
    </r>
    <r>
      <rPr>
        <sz val="10"/>
        <color rgb="FF000000"/>
        <rFont val="Times New Roman"/>
        <family val="1"/>
      </rPr>
      <t xml:space="preserve"> Se identifica la aplicación del control, a través del formato A-GSA-FT-008, en donde se evidencia la solicitud de recorridos con el punto de inicio, fecha, hora y número de pasajeros.
</t>
    </r>
    <r>
      <rPr>
        <b/>
        <sz val="10"/>
        <color rgb="FF000000"/>
        <rFont val="Times New Roman"/>
        <family val="1"/>
      </rPr>
      <t>CONTROL N°3:</t>
    </r>
    <r>
      <rPr>
        <sz val="10"/>
        <color rgb="FF000000"/>
        <rFont val="Times New Roman"/>
        <family val="1"/>
      </rPr>
      <t xml:space="preserve">  Se verifica la aplicación del control, dado que mediante el formato A-GSA-FT-009 se verifica su total diligenciamiento y el análisis de las observaciones.
</t>
    </r>
    <r>
      <rPr>
        <b/>
        <sz val="10"/>
        <color rgb="FF000000"/>
        <rFont val="Times New Roman"/>
        <family val="1"/>
      </rPr>
      <t>CONTROL N°4:</t>
    </r>
    <r>
      <rPr>
        <sz val="10"/>
        <color rgb="FF000000"/>
        <rFont val="Times New Roman"/>
        <family val="1"/>
      </rPr>
      <t xml:space="preserve"> Se identifica aplicación del control, dado que se realiza seguimiento a las posibles quejas que se puedan presentar, sin embargo, el proceso para este periodo no presentan ningun solicitud de queja por los servicios prestados.
</t>
    </r>
    <r>
      <rPr>
        <b/>
        <sz val="10"/>
        <color rgb="FF000000"/>
        <rFont val="Times New Roman"/>
        <family val="1"/>
      </rPr>
      <t xml:space="preserve">
Acciones de fortalecimiento: 
Acción 1: </t>
    </r>
    <r>
      <rPr>
        <sz val="10"/>
        <color rgb="FF000000"/>
        <rFont val="Times New Roman"/>
        <family val="1"/>
      </rPr>
      <t xml:space="preserve">Se identificaron Para el primer cuatrimestre un tips que fue realizado en el mes de marzo, no se evidencias tips para adjuntos por el Proceso para el mes de enero y febrero.
</t>
    </r>
    <r>
      <rPr>
        <b/>
        <sz val="10"/>
        <color rgb="FF000000"/>
        <rFont val="Times New Roman"/>
        <family val="1"/>
      </rPr>
      <t xml:space="preserve">Acción 2: </t>
    </r>
    <r>
      <rPr>
        <sz val="10"/>
        <color rgb="FF000000"/>
        <rFont val="Times New Roman"/>
        <family val="1"/>
      </rPr>
      <t xml:space="preserve">No se evidencia para este primer cuatrimestre ejecución de alguna capacitación.
</t>
    </r>
    <r>
      <rPr>
        <b/>
        <u/>
        <sz val="10"/>
        <color rgb="FF000000"/>
        <rFont val="Times New Roman"/>
        <family val="1"/>
      </rPr>
      <t xml:space="preserve">
Se evidencia que no se materializó el riesgo</t>
    </r>
  </si>
  <si>
    <r>
      <rPr>
        <b/>
        <sz val="10"/>
        <color rgb="FF000000"/>
        <rFont val="Times New Roman"/>
      </rPr>
      <t>CONTROL No. 1</t>
    </r>
    <r>
      <rPr>
        <sz val="10"/>
        <color rgb="FF000000"/>
        <rFont val="Times New Roman"/>
      </rPr>
      <t xml:space="preserve">. Se evidenció la ejecución de la actividad de control.
</t>
    </r>
    <r>
      <rPr>
        <b/>
        <sz val="10"/>
        <color rgb="FF000000"/>
        <rFont val="Times New Roman"/>
      </rPr>
      <t>CONTROL No. 2</t>
    </r>
    <r>
      <rPr>
        <sz val="10"/>
        <color rgb="FF000000"/>
        <rFont val="Times New Roman"/>
      </rPr>
      <t xml:space="preserve">. Se evidenció la ejecución de la actividad de control.
</t>
    </r>
    <r>
      <rPr>
        <b/>
        <sz val="10"/>
        <color rgb="FF000000"/>
        <rFont val="Times New Roman"/>
      </rPr>
      <t>CONTROL No. 3</t>
    </r>
    <r>
      <rPr>
        <sz val="10"/>
        <color rgb="FF000000"/>
        <rFont val="Times New Roman"/>
      </rPr>
      <t xml:space="preserve">. Se evidenció la ejecución de la actividad de control.
</t>
    </r>
    <r>
      <rPr>
        <b/>
        <sz val="10"/>
        <color rgb="FF000000"/>
        <rFont val="Times New Roman"/>
      </rPr>
      <t>CONTROL No. 4</t>
    </r>
    <r>
      <rPr>
        <sz val="10"/>
        <color rgb="FF000000"/>
        <rFont val="Times New Roman"/>
      </rPr>
      <t xml:space="preserve">. Se evidenció la ejecución de la actividad de control.
</t>
    </r>
    <r>
      <rPr>
        <b/>
        <sz val="10"/>
        <color rgb="FF000000"/>
        <rFont val="Times New Roman"/>
      </rPr>
      <t>ACCIÓN DE FORTALECIMIENTO:</t>
    </r>
    <r>
      <rPr>
        <sz val="10"/>
        <color rgb="FF000000"/>
        <rFont val="Times New Roman"/>
      </rPr>
      <t xml:space="preserve"> Se evidenció la ejecución parcial de la acción No. 1 únicamente para el mes de marzo, los meses de enero, febrero y abril no presentan ejecución, y para la acción No. 2 no se evidencia ejecución.
-No se reporta materialización del riesgo.
</t>
    </r>
  </si>
  <si>
    <t>El funcionario o contratista del componente de transportes, cada vez que se recibe una solicitud de transporte,  revisa que el formato de solicitud de recorridos diligenciado por el usuario contenga el punto de inicio del recorrido, fecha, hora y  el numero de pasajeros y determina la disponibilidad y tipo de vehiculo para la prestación del servicio.</t>
  </si>
  <si>
    <t>Administración del Parque Automotor A-GSA-PR-003</t>
  </si>
  <si>
    <t>Cada vez que se recibe una solicitud</t>
  </si>
  <si>
    <t>SOLICITUD DE SERVICIO DE TRANSPORTE A-GSA-FT-008</t>
  </si>
  <si>
    <t>Durante el primer cuatrimestre del 2025, diariamente el profesional y/o contratista encargado de las programaciones de los servicios de transporte recibió un total de 1505  solicitudes de transporte, de las cuales se prestó el servicio de transporte a 1438, dejando de atender 67 por cancelación de los funcionarios, flota ocupada por servicios prioritarios, programaciones a último hora y servicios mal programados, adicionalmente el profesional y/o contratista revisó que el formato de solicitud de Transporte A-GSA-FT-008 estuviese completamente diligenciado y firmado por la persona responsable del área y/o subdirección.</t>
  </si>
  <si>
    <t xml:space="preserve">El funcionario o contratista del componente de transporte semanalmente revisa el formato de control de recorridos entregado por los conductores de la flota propia del IDIPRON, revisando su diligenciamiento y analizando las observaciones plasmadas por el usuario del servicio. En caso de encontrar inconformidades se retroalimenta al conductor para que no se repitan </t>
  </si>
  <si>
    <t>Semanalmente</t>
  </si>
  <si>
    <t>Formato Control de Recorridos A-GSA-FT-009</t>
  </si>
  <si>
    <t>Realizar dos capacitaciones al personal de servicios generales respecto a los lineamientos que deben tener en cuenta en la prestación de su servicio</t>
  </si>
  <si>
    <t>01/04/2024 al 30/10/2024</t>
  </si>
  <si>
    <t>Durante el primer cuatrimestre se prestaron los servicios de transporte con la flota propia de la siguiente manera:  
Enero un total de 109 servicios
Febrero un total de 180 servicios
Marzo e un total de 195 servicios
Abril un total de 257 servicios. 
Para un total en el tercer cuatrimestre de 741 servicios, donde el profesional y/o contratista encargado de recibir el formato de planilla ¨Formato Control de Recorridos A-GSA-FT-009¨ reviso que estuviese completamente diligenciado y verifica si se encuentra alguna observación por el funcionario que solicito el servicio.</t>
  </si>
  <si>
    <r>
      <t xml:space="preserve">
</t>
    </r>
    <r>
      <rPr>
        <sz val="12"/>
        <rFont val="Times New Roman"/>
        <family val="1"/>
      </rPr>
      <t xml:space="preserve"> Los responsables asignados por la Gerencia Administrativa, realizan seguimiento semanal a las pqrs recibidas relacionadas con los servicios prestados por la Gerencia Administrativa informando a los responsables de la respuesta a través de correo electronico las peticiones asignadas y las próximas a vencer</t>
    </r>
  </si>
  <si>
    <t>Cuando se reciben pqrs con los servicios prestados por la Gerencia Administrativa</t>
  </si>
  <si>
    <t>Correo Electrónico</t>
  </si>
  <si>
    <t>Durante el primer cuatrimestre del año 2025, la gerencia administrativa no recibió ninguna solicitud de petición, queja, reclamo o sugerencia en la prestación del servicio.</t>
  </si>
  <si>
    <t>area de impacto</t>
  </si>
  <si>
    <t>PROBABILIDAD DE OCURRENCIA</t>
  </si>
  <si>
    <t>IMPACTO</t>
  </si>
  <si>
    <t>CONDICIONES RIESGO INHERENTE</t>
  </si>
  <si>
    <t>AFECTACIÓN ECONÓMICA O PRESUPUESTAL</t>
  </si>
  <si>
    <t>Económico</t>
  </si>
  <si>
    <t>MUY BAJA</t>
  </si>
  <si>
    <t>LEVE</t>
  </si>
  <si>
    <t>MUY BAJA - LEVE</t>
  </si>
  <si>
    <t>BAJO</t>
  </si>
  <si>
    <t>Afectación Menor a 700 SMLMV</t>
  </si>
  <si>
    <t>Leve</t>
  </si>
  <si>
    <t>BAJA</t>
  </si>
  <si>
    <t>MENOR</t>
  </si>
  <si>
    <t>MUY BAJA - MENOR</t>
  </si>
  <si>
    <t>Afectación Entre 700 y 1500 SMLMV</t>
  </si>
  <si>
    <t>Menor</t>
  </si>
  <si>
    <t>Económico y Reputacional</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</si>
  <si>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</si>
  <si>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</si>
  <si>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</si>
  <si>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</si>
  <si>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</si>
  <si>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</si>
  <si>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</si>
  <si>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</si>
  <si>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</si>
  <si>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</si>
  <si>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</si>
  <si>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</si>
  <si>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</si>
  <si>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</si>
  <si>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</si>
  <si>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 xml:space="preserve">Afectación Mayor a 3000 SMLMV </t>
  </si>
  <si>
    <t>Catastrófico</t>
  </si>
  <si>
    <t>BAJA - LEVE</t>
  </si>
  <si>
    <t>BAJA - MENOR</t>
  </si>
  <si>
    <t>AFECTACIÓN REPUTACIONAL</t>
  </si>
  <si>
    <t>BAJA - MODERADO</t>
  </si>
  <si>
    <t>BAJA - MAYOR</t>
  </si>
  <si>
    <t>BAJA - CATASTRÓFICO</t>
  </si>
  <si>
    <t>El riesgo afecta la imagen de la entidad con algunos usuarios de relevancia frente al logro de los objetivos.</t>
  </si>
  <si>
    <t>MEDIA - LEVE</t>
  </si>
  <si>
    <t>El riesgo afecta la imagen de la entidad con efecto publicitario sostenido a nivel de sector administrativo o distrital</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</si>
  <si>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</si>
  <si>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</si>
  <si>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</si>
  <si>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</si>
  <si>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</si>
  <si>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</si>
  <si>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</si>
  <si>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</si>
  <si>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ALTA - MODERADO</t>
  </si>
  <si>
    <t>ALTA - MAYOR</t>
  </si>
  <si>
    <t>ALTA - CATASTRÓFICO</t>
  </si>
  <si>
    <t>MUY ALTA - LEVE</t>
  </si>
  <si>
    <t>IMPLEMENTACIÓN</t>
  </si>
  <si>
    <t>MUY ALTA - MENOR</t>
  </si>
  <si>
    <t>MUY ALTA - MODERADO</t>
  </si>
  <si>
    <t>MUY ALTA - MAYOR</t>
  </si>
  <si>
    <t>MUY ALTA - CATASTRÓFICO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</si>
</sst>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24">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4"/>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b/>
      <sz val="18"/>
      <color theme="1"/>
      <name val="Times New Roman"/>
      <family val="1"/>
    </font>
    <font>
      <sz val="10"/>
      <color theme="1"/>
      <name val="Times New Roman"/>
      <family val="1"/>
    </font>
    <font>
      <b/>
      <sz val="10"/>
      <color rgb="FFFF0000"/>
      <name val="Times New Roman"/>
      <family val="1"/>
    </font>
    <font>
      <sz val="10"/>
      <name val="Times New Roman"/>
      <family val="1"/>
    </font>
    <font>
      <sz val="10"/>
      <color rgb="FF000000"/>
      <name val="Times New Roman"/>
      <family val="1"/>
    </font>
    <font>
      <sz val="12"/>
      <color rgb="FF000000"/>
      <name val="Times New Roman"/>
      <family val="1"/>
    </font>
    <font>
      <b/>
      <sz val="10"/>
      <color rgb="FF000000"/>
      <name val="Times New Roman"/>
      <family val="1"/>
    </font>
    <font>
      <sz val="11"/>
      <name val="Times New Roman"/>
      <family val="1"/>
    </font>
    <font>
      <sz val="11"/>
      <color rgb="FF000000"/>
      <name val="Times New Roman"/>
      <family val="1"/>
    </font>
    <font>
      <strike/>
      <sz val="12"/>
      <name val="Times New Roman"/>
      <family val="1"/>
    </font>
    <font>
      <sz val="11"/>
      <color rgb="FF000000"/>
      <name val="Times New Roman"/>
      <family val="1"/>
      <charset val="1"/>
    </font>
    <font>
      <b/>
      <u/>
      <sz val="10"/>
      <color rgb="FF000000"/>
      <name val="Times New Roman"/>
      <family val="1"/>
    </font>
    <font>
      <b/>
      <sz val="10"/>
      <color rgb="FF000000"/>
      <name val="Times New Roman"/>
    </font>
    <font>
      <sz val="10"/>
      <color rgb="FF000000"/>
      <name val="Times New Roman"/>
    </font>
  </fonts>
  <fills count="6">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style="medium">
        <color indexed="64"/>
      </left>
      <right style="medium">
        <color indexed="64"/>
      </right>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top/>
      <bottom style="medium">
        <color rgb="FF000000"/>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medium">
        <color indexed="64"/>
      </bottom>
      <diagonal/>
    </border>
    <border>
      <left style="thin">
        <color rgb="FF000000"/>
      </left>
      <right style="thin">
        <color rgb="FF000000"/>
      </right>
      <top style="medium">
        <color rgb="FF000000"/>
      </top>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style="thin">
        <color rgb="FF000000"/>
      </left>
      <right style="thin">
        <color rgb="FF000000"/>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rgb="FF000000"/>
      </top>
      <bottom/>
      <diagonal/>
    </border>
    <border>
      <left style="thin">
        <color indexed="64"/>
      </left>
      <right/>
      <top style="medium">
        <color indexed="64"/>
      </top>
      <bottom style="medium">
        <color indexed="64"/>
      </bottom>
      <diagonal/>
    </border>
    <border>
      <left style="thin">
        <color rgb="FF000000"/>
      </left>
      <right/>
      <top style="thin">
        <color rgb="FF000000"/>
      </top>
      <bottom style="medium">
        <color indexed="64"/>
      </bottom>
      <diagonal/>
    </border>
    <border>
      <left/>
      <right style="thin">
        <color rgb="FF000000"/>
      </right>
      <top style="medium">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diagonal/>
    </border>
    <border>
      <left style="thin">
        <color rgb="FF000000"/>
      </left>
      <right/>
      <top/>
      <bottom/>
      <diagonal/>
    </border>
    <border>
      <left style="medium">
        <color indexed="64"/>
      </left>
      <right style="medium">
        <color rgb="FF000000"/>
      </right>
      <top/>
      <bottom/>
      <diagonal/>
    </border>
    <border>
      <left style="medium">
        <color rgb="FF000000"/>
      </left>
      <right style="medium">
        <color rgb="FF000000"/>
      </right>
      <top/>
      <bottom style="thin">
        <color indexed="64"/>
      </bottom>
      <diagonal/>
    </border>
  </borders>
  <cellStyleXfs count="2">
    <xf numFmtId="0" fontId="0" fillId="0" borderId="0"/>
    <xf numFmtId="41" fontId="6" fillId="0" borderId="0" applyFont="0" applyFill="0" applyBorder="0" applyAlignment="0" applyProtection="0"/>
  </cellStyleXfs>
  <cellXfs count="301">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1" fillId="0" borderId="0" xfId="0" applyFont="1" applyAlignment="1">
      <alignment horizontal="center" vertical="center" wrapText="1"/>
    </xf>
    <xf numFmtId="0" fontId="3" fillId="2" borderId="27" xfId="0" applyFont="1" applyFill="1" applyBorder="1" applyAlignment="1">
      <alignment horizontal="center" vertical="center" textRotation="90"/>
    </xf>
    <xf numFmtId="0" fontId="5"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2" fillId="2" borderId="28" xfId="0" applyFont="1" applyFill="1" applyBorder="1" applyAlignment="1">
      <alignment horizontal="center" vertical="center" textRotation="90" wrapText="1"/>
    </xf>
    <xf numFmtId="0" fontId="2" fillId="2" borderId="27" xfId="0" applyFont="1" applyFill="1" applyBorder="1" applyAlignment="1">
      <alignment horizontal="center" vertical="center" textRotation="90"/>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textRotation="90"/>
    </xf>
    <xf numFmtId="0" fontId="2" fillId="2" borderId="5" xfId="0" applyFont="1" applyFill="1" applyBorder="1" applyAlignment="1">
      <alignment horizontal="center" vertical="center" textRotation="90" wrapText="1"/>
    </xf>
    <xf numFmtId="0" fontId="2" fillId="2" borderId="27" xfId="0" applyFont="1" applyFill="1" applyBorder="1" applyAlignment="1">
      <alignment horizontal="center" vertical="center"/>
    </xf>
    <xf numFmtId="0" fontId="3" fillId="3" borderId="5" xfId="0" applyFont="1" applyFill="1" applyBorder="1" applyAlignment="1">
      <alignment horizontal="center" vertical="center" wrapText="1"/>
    </xf>
    <xf numFmtId="9" fontId="0" fillId="0" borderId="0" xfId="0" applyNumberFormat="1"/>
    <xf numFmtId="0" fontId="7" fillId="0" borderId="0" xfId="0" applyFont="1"/>
    <xf numFmtId="0" fontId="0" fillId="0" borderId="0" xfId="0" applyAlignment="1">
      <alignment wrapText="1"/>
    </xf>
    <xf numFmtId="9" fontId="0" fillId="0" borderId="0" xfId="0" applyNumberFormat="1" applyAlignment="1">
      <alignment horizontal="center"/>
    </xf>
    <xf numFmtId="0" fontId="1" fillId="0" borderId="0" xfId="0" applyFont="1" applyAlignment="1">
      <alignment horizontal="center" vertical="center"/>
    </xf>
    <xf numFmtId="0" fontId="2" fillId="0" borderId="0" xfId="0" applyFont="1" applyAlignment="1">
      <alignment horizontal="justify" vertical="center" wrapText="1"/>
    </xf>
    <xf numFmtId="0" fontId="2" fillId="2" borderId="20" xfId="0" applyFont="1" applyFill="1" applyBorder="1"/>
    <xf numFmtId="0" fontId="2" fillId="2" borderId="7" xfId="0" applyFont="1" applyFill="1" applyBorder="1"/>
    <xf numFmtId="0" fontId="1" fillId="2" borderId="5" xfId="0" applyFont="1" applyFill="1" applyBorder="1" applyAlignment="1">
      <alignment horizontal="center" vertical="center"/>
    </xf>
    <xf numFmtId="0" fontId="2" fillId="0" borderId="18" xfId="0" applyFont="1" applyBorder="1" applyAlignment="1">
      <alignment horizontal="left"/>
    </xf>
    <xf numFmtId="0" fontId="2" fillId="2" borderId="28" xfId="0" applyFont="1" applyFill="1" applyBorder="1" applyAlignment="1">
      <alignment horizontal="center" vertical="center" wrapText="1"/>
    </xf>
    <xf numFmtId="0" fontId="11" fillId="0" borderId="0" xfId="0" applyFont="1"/>
    <xf numFmtId="0" fontId="4" fillId="0" borderId="0" xfId="0" applyFont="1"/>
    <xf numFmtId="0" fontId="11" fillId="2" borderId="27" xfId="0" applyFont="1" applyFill="1" applyBorder="1" applyAlignment="1">
      <alignment horizontal="center" vertical="center" wrapText="1"/>
    </xf>
    <xf numFmtId="0" fontId="11" fillId="2" borderId="3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31"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0" fillId="0" borderId="32" xfId="0" applyBorder="1"/>
    <xf numFmtId="0" fontId="3" fillId="3" borderId="32"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2" fillId="0" borderId="39" xfId="0" applyFont="1" applyBorder="1" applyAlignment="1">
      <alignment horizontal="left"/>
    </xf>
    <xf numFmtId="0" fontId="9" fillId="5" borderId="38" xfId="0" applyFont="1" applyFill="1" applyBorder="1" applyAlignment="1">
      <alignment horizontal="justify" vertical="center" wrapText="1"/>
    </xf>
    <xf numFmtId="9" fontId="9" fillId="4" borderId="38" xfId="0" applyNumberFormat="1" applyFont="1" applyFill="1" applyBorder="1" applyAlignment="1">
      <alignment horizontal="center" vertical="center"/>
    </xf>
    <xf numFmtId="0" fontId="9" fillId="0" borderId="38" xfId="0" applyFont="1" applyBorder="1" applyAlignment="1">
      <alignment horizontal="center" vertical="center" textRotation="90" wrapText="1"/>
    </xf>
    <xf numFmtId="0" fontId="9" fillId="0" borderId="38" xfId="0" applyFont="1" applyBorder="1" applyAlignment="1">
      <alignment horizontal="center" vertical="center" textRotation="90"/>
    </xf>
    <xf numFmtId="9" fontId="2" fillId="4" borderId="38" xfId="0" applyNumberFormat="1" applyFont="1" applyFill="1" applyBorder="1" applyAlignment="1">
      <alignment horizontal="center" vertical="center"/>
    </xf>
    <xf numFmtId="0" fontId="2" fillId="4" borderId="38" xfId="0" applyFont="1" applyFill="1" applyBorder="1" applyAlignment="1">
      <alignment horizontal="center" vertical="center" textRotation="90"/>
    </xf>
    <xf numFmtId="0" fontId="3" fillId="4" borderId="38" xfId="0" applyFont="1" applyFill="1" applyBorder="1" applyAlignment="1">
      <alignment horizontal="center" vertical="center" textRotation="90"/>
    </xf>
    <xf numFmtId="9" fontId="2" fillId="4" borderId="38" xfId="0" applyNumberFormat="1" applyFont="1" applyFill="1" applyBorder="1" applyAlignment="1">
      <alignment horizontal="center" vertical="center" textRotation="90"/>
    </xf>
    <xf numFmtId="0" fontId="0" fillId="0" borderId="38" xfId="0" applyBorder="1"/>
    <xf numFmtId="0" fontId="0" fillId="0" borderId="42" xfId="0" applyBorder="1"/>
    <xf numFmtId="0" fontId="2" fillId="0" borderId="37" xfId="0" applyFont="1" applyBorder="1" applyAlignment="1">
      <alignment horizontal="center" vertical="center"/>
    </xf>
    <xf numFmtId="0" fontId="2" fillId="4" borderId="38" xfId="0" applyFont="1" applyFill="1" applyBorder="1" applyAlignment="1">
      <alignment horizontal="center" vertical="center"/>
    </xf>
    <xf numFmtId="0" fontId="2" fillId="0" borderId="38" xfId="0" applyFont="1" applyBorder="1" applyAlignment="1">
      <alignment horizontal="center" vertical="center" textRotation="90"/>
    </xf>
    <xf numFmtId="0" fontId="2" fillId="0" borderId="54" xfId="0" applyFont="1" applyBorder="1" applyAlignment="1">
      <alignment horizontal="center" vertical="center"/>
    </xf>
    <xf numFmtId="0" fontId="9" fillId="5" borderId="55" xfId="0" applyFont="1" applyFill="1" applyBorder="1" applyAlignment="1">
      <alignment horizontal="justify" vertical="center" wrapText="1"/>
    </xf>
    <xf numFmtId="0" fontId="2" fillId="4" borderId="55" xfId="0" applyFont="1" applyFill="1" applyBorder="1" applyAlignment="1">
      <alignment horizontal="center" vertical="center"/>
    </xf>
    <xf numFmtId="0" fontId="2" fillId="0" borderId="55" xfId="0" applyFont="1" applyBorder="1" applyAlignment="1">
      <alignment horizontal="center" vertical="center" textRotation="90"/>
    </xf>
    <xf numFmtId="9" fontId="9" fillId="4" borderId="55" xfId="0" applyNumberFormat="1" applyFont="1" applyFill="1" applyBorder="1" applyAlignment="1">
      <alignment horizontal="center" vertical="center"/>
    </xf>
    <xf numFmtId="0" fontId="9" fillId="0" borderId="55" xfId="0" applyFont="1" applyBorder="1" applyAlignment="1">
      <alignment horizontal="center" vertical="center" textRotation="90" wrapText="1"/>
    </xf>
    <xf numFmtId="0" fontId="9" fillId="0" borderId="55" xfId="0" applyFont="1" applyBorder="1" applyAlignment="1">
      <alignment horizontal="center" vertical="center" textRotation="90"/>
    </xf>
    <xf numFmtId="9" fontId="2" fillId="4" borderId="55" xfId="0" applyNumberFormat="1" applyFont="1" applyFill="1" applyBorder="1" applyAlignment="1">
      <alignment horizontal="center" vertical="center"/>
    </xf>
    <xf numFmtId="0" fontId="2" fillId="4" borderId="55" xfId="0" applyFont="1" applyFill="1" applyBorder="1" applyAlignment="1">
      <alignment horizontal="center" vertical="center" textRotation="90"/>
    </xf>
    <xf numFmtId="0" fontId="3" fillId="4" borderId="55" xfId="0" applyFont="1" applyFill="1" applyBorder="1" applyAlignment="1">
      <alignment horizontal="center" vertical="center" textRotation="90"/>
    </xf>
    <xf numFmtId="9" fontId="2" fillId="4" borderId="55" xfId="0" applyNumberFormat="1" applyFont="1" applyFill="1" applyBorder="1" applyAlignment="1">
      <alignment horizontal="center" vertical="center" textRotation="90"/>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3" fillId="3" borderId="35" xfId="0" applyFont="1" applyFill="1" applyBorder="1" applyAlignment="1">
      <alignment horizontal="center" vertical="center" wrapText="1"/>
    </xf>
    <xf numFmtId="0" fontId="2" fillId="0" borderId="56" xfId="0" applyFont="1" applyBorder="1" applyAlignment="1">
      <alignment horizontal="center" vertical="center"/>
    </xf>
    <xf numFmtId="0" fontId="0" fillId="0" borderId="35" xfId="0" applyBorder="1"/>
    <xf numFmtId="0" fontId="9" fillId="5" borderId="32" xfId="0" applyFont="1" applyFill="1" applyBorder="1" applyAlignment="1">
      <alignment vertical="center" wrapText="1"/>
    </xf>
    <xf numFmtId="0" fontId="2" fillId="4" borderId="32" xfId="0" applyFont="1" applyFill="1" applyBorder="1" applyAlignment="1">
      <alignment vertical="center"/>
    </xf>
    <xf numFmtId="0" fontId="2" fillId="0" borderId="32" xfId="0" applyFont="1" applyBorder="1" applyAlignment="1">
      <alignment vertical="center" textRotation="90"/>
    </xf>
    <xf numFmtId="9" fontId="9" fillId="4" borderId="32" xfId="0" applyNumberFormat="1" applyFont="1" applyFill="1" applyBorder="1" applyAlignment="1">
      <alignment vertical="center"/>
    </xf>
    <xf numFmtId="0" fontId="9" fillId="0" borderId="32" xfId="0" applyFont="1" applyBorder="1" applyAlignment="1">
      <alignment vertical="center" textRotation="90" wrapText="1"/>
    </xf>
    <xf numFmtId="0" fontId="9" fillId="0" borderId="32" xfId="0" applyFont="1" applyBorder="1" applyAlignment="1">
      <alignment vertical="center" textRotation="90"/>
    </xf>
    <xf numFmtId="9" fontId="2" fillId="4" borderId="32" xfId="0" applyNumberFormat="1" applyFont="1" applyFill="1" applyBorder="1" applyAlignment="1">
      <alignment vertical="center"/>
    </xf>
    <xf numFmtId="0" fontId="2" fillId="4" borderId="32" xfId="0" applyFont="1" applyFill="1" applyBorder="1" applyAlignment="1">
      <alignment vertical="center" textRotation="90"/>
    </xf>
    <xf numFmtId="0" fontId="3" fillId="4" borderId="32" xfId="0" applyFont="1" applyFill="1" applyBorder="1" applyAlignment="1">
      <alignment vertical="center" textRotation="90"/>
    </xf>
    <xf numFmtId="9" fontId="2" fillId="4" borderId="32" xfId="0" applyNumberFormat="1" applyFont="1" applyFill="1" applyBorder="1" applyAlignment="1">
      <alignment vertical="center" textRotation="90"/>
    </xf>
    <xf numFmtId="0" fontId="2" fillId="4" borderId="58" xfId="0" applyFont="1" applyFill="1" applyBorder="1" applyAlignment="1">
      <alignment vertical="center"/>
    </xf>
    <xf numFmtId="0" fontId="2" fillId="0" borderId="58" xfId="0" applyFont="1" applyBorder="1" applyAlignment="1">
      <alignment vertical="center" textRotation="90"/>
    </xf>
    <xf numFmtId="9" fontId="9" fillId="4" borderId="58" xfId="0" applyNumberFormat="1" applyFont="1" applyFill="1" applyBorder="1" applyAlignment="1">
      <alignment vertical="center"/>
    </xf>
    <xf numFmtId="0" fontId="9" fillId="0" borderId="58" xfId="0" applyFont="1" applyBorder="1" applyAlignment="1">
      <alignment vertical="center" textRotation="90" wrapText="1"/>
    </xf>
    <xf numFmtId="9" fontId="2" fillId="4" borderId="58" xfId="0" applyNumberFormat="1" applyFont="1" applyFill="1" applyBorder="1" applyAlignment="1">
      <alignment vertical="center"/>
    </xf>
    <xf numFmtId="0" fontId="2" fillId="4" borderId="58" xfId="0" applyFont="1" applyFill="1" applyBorder="1" applyAlignment="1">
      <alignment vertical="center" textRotation="90"/>
    </xf>
    <xf numFmtId="0" fontId="3" fillId="4" borderId="58" xfId="0" applyFont="1" applyFill="1" applyBorder="1" applyAlignment="1">
      <alignment vertical="center" textRotation="90"/>
    </xf>
    <xf numFmtId="9" fontId="2" fillId="4" borderId="58" xfId="0" applyNumberFormat="1" applyFont="1" applyFill="1" applyBorder="1" applyAlignment="1">
      <alignment vertical="center" textRotation="90"/>
    </xf>
    <xf numFmtId="0" fontId="2" fillId="0" borderId="63" xfId="0" applyFont="1" applyBorder="1" applyAlignment="1">
      <alignment horizontal="center" vertical="center"/>
    </xf>
    <xf numFmtId="0" fontId="9" fillId="5" borderId="64" xfId="0" applyFont="1" applyFill="1" applyBorder="1" applyAlignment="1">
      <alignment horizontal="justify" vertical="center" wrapText="1"/>
    </xf>
    <xf numFmtId="0" fontId="2" fillId="4" borderId="64" xfId="0" applyFont="1" applyFill="1" applyBorder="1" applyAlignment="1">
      <alignment horizontal="center" vertical="center"/>
    </xf>
    <xf numFmtId="0" fontId="2" fillId="0" borderId="64" xfId="0" applyFont="1" applyBorder="1" applyAlignment="1">
      <alignment horizontal="center" vertical="center" textRotation="90"/>
    </xf>
    <xf numFmtId="9" fontId="9" fillId="4" borderId="64" xfId="0" applyNumberFormat="1" applyFont="1" applyFill="1" applyBorder="1" applyAlignment="1">
      <alignment horizontal="center" vertical="center"/>
    </xf>
    <xf numFmtId="0" fontId="9" fillId="0" borderId="64" xfId="0" applyFont="1" applyBorder="1" applyAlignment="1">
      <alignment horizontal="center" vertical="center" textRotation="90"/>
    </xf>
    <xf numFmtId="0" fontId="9" fillId="0" borderId="64" xfId="0" applyFont="1" applyBorder="1" applyAlignment="1">
      <alignment horizontal="center" vertical="center" textRotation="90" wrapText="1"/>
    </xf>
    <xf numFmtId="9" fontId="2" fillId="4" borderId="64" xfId="0" applyNumberFormat="1" applyFont="1" applyFill="1" applyBorder="1" applyAlignment="1">
      <alignment horizontal="center" vertical="center"/>
    </xf>
    <xf numFmtId="0" fontId="2" fillId="4" borderId="64" xfId="0" applyFont="1" applyFill="1" applyBorder="1" applyAlignment="1">
      <alignment horizontal="center" vertical="center" textRotation="90"/>
    </xf>
    <xf numFmtId="0" fontId="3" fillId="4" borderId="64" xfId="0" applyFont="1" applyFill="1" applyBorder="1" applyAlignment="1">
      <alignment horizontal="center" vertical="center" textRotation="90"/>
    </xf>
    <xf numFmtId="9" fontId="2" fillId="4" borderId="64" xfId="0" applyNumberFormat="1" applyFont="1" applyFill="1" applyBorder="1" applyAlignment="1">
      <alignment horizontal="center" vertical="center" textRotation="90"/>
    </xf>
    <xf numFmtId="0" fontId="2" fillId="0" borderId="19" xfId="0" applyFont="1" applyBorder="1" applyAlignment="1">
      <alignment horizontal="left"/>
    </xf>
    <xf numFmtId="0" fontId="2" fillId="0" borderId="23" xfId="0" applyFont="1" applyBorder="1" applyAlignment="1">
      <alignment horizontal="left"/>
    </xf>
    <xf numFmtId="0" fontId="2" fillId="4" borderId="65" xfId="0" applyFont="1" applyFill="1" applyBorder="1" applyAlignment="1">
      <alignment vertical="center" textRotation="90"/>
    </xf>
    <xf numFmtId="0" fontId="2" fillId="4" borderId="66" xfId="0" applyFont="1" applyFill="1" applyBorder="1" applyAlignment="1">
      <alignment vertical="center" textRotation="90"/>
    </xf>
    <xf numFmtId="0" fontId="2" fillId="4" borderId="47" xfId="0" applyFont="1" applyFill="1" applyBorder="1" applyAlignment="1">
      <alignment vertical="center" textRotation="90"/>
    </xf>
    <xf numFmtId="0" fontId="2" fillId="4" borderId="48" xfId="0" applyFont="1" applyFill="1" applyBorder="1" applyAlignment="1">
      <alignment vertical="center" textRotation="90"/>
    </xf>
    <xf numFmtId="0" fontId="2" fillId="4" borderId="67" xfId="0" applyFont="1" applyFill="1" applyBorder="1" applyAlignment="1">
      <alignment vertical="center" textRotation="90"/>
    </xf>
    <xf numFmtId="0" fontId="2" fillId="0" borderId="68" xfId="0" applyFont="1" applyBorder="1" applyAlignment="1">
      <alignment horizontal="left"/>
    </xf>
    <xf numFmtId="0" fontId="2" fillId="0" borderId="69" xfId="0" applyFont="1" applyBorder="1" applyAlignment="1">
      <alignment horizontal="left"/>
    </xf>
    <xf numFmtId="0" fontId="2" fillId="0" borderId="70" xfId="0" applyFont="1" applyBorder="1" applyAlignment="1">
      <alignment horizontal="left"/>
    </xf>
    <xf numFmtId="0" fontId="2" fillId="0" borderId="71" xfId="0" applyFont="1" applyBorder="1" applyAlignment="1">
      <alignment wrapText="1"/>
    </xf>
    <xf numFmtId="0" fontId="15" fillId="5" borderId="55" xfId="0" applyFont="1" applyFill="1" applyBorder="1" applyAlignment="1">
      <alignment horizontal="justify" vertical="center" wrapText="1"/>
    </xf>
    <xf numFmtId="0" fontId="9" fillId="3" borderId="64" xfId="0" applyFont="1" applyFill="1" applyBorder="1" applyAlignment="1">
      <alignment horizontal="center" vertical="center" textRotation="90" wrapText="1"/>
    </xf>
    <xf numFmtId="0" fontId="9" fillId="3" borderId="38" xfId="0" applyFont="1" applyFill="1" applyBorder="1" applyAlignment="1">
      <alignment horizontal="center" vertical="center" textRotation="90" wrapText="1"/>
    </xf>
    <xf numFmtId="0" fontId="9" fillId="3" borderId="58" xfId="0" applyFont="1" applyFill="1" applyBorder="1" applyAlignment="1">
      <alignment vertical="center" textRotation="90" wrapText="1"/>
    </xf>
    <xf numFmtId="0" fontId="9" fillId="0" borderId="64" xfId="0" applyFont="1" applyBorder="1" applyAlignment="1">
      <alignment horizontal="justify" vertical="center" wrapText="1"/>
    </xf>
    <xf numFmtId="0" fontId="19" fillId="5" borderId="42" xfId="0" applyFont="1" applyFill="1" applyBorder="1" applyAlignment="1">
      <alignment horizontal="justify" vertical="center" wrapText="1"/>
    </xf>
    <xf numFmtId="0" fontId="9" fillId="4" borderId="64" xfId="0" applyFont="1" applyFill="1" applyBorder="1" applyAlignment="1">
      <alignment horizontal="center" vertical="center"/>
    </xf>
    <xf numFmtId="0" fontId="9" fillId="5" borderId="38" xfId="0" applyFont="1" applyFill="1" applyBorder="1" applyAlignment="1">
      <alignment horizontal="center" vertical="center" textRotation="90" wrapText="1"/>
    </xf>
    <xf numFmtId="0" fontId="12" fillId="0" borderId="0" xfId="0" applyFont="1"/>
    <xf numFmtId="0" fontId="12" fillId="0" borderId="44" xfId="0" applyFont="1" applyBorder="1"/>
    <xf numFmtId="0" fontId="12" fillId="0" borderId="45" xfId="0" applyFont="1" applyBorder="1"/>
    <xf numFmtId="0" fontId="12" fillId="0" borderId="46" xfId="0" applyFont="1" applyBorder="1"/>
    <xf numFmtId="0" fontId="2" fillId="0" borderId="11" xfId="0" applyFont="1" applyBorder="1" applyAlignment="1">
      <alignment horizontal="center"/>
    </xf>
    <xf numFmtId="0" fontId="2" fillId="0" borderId="8" xfId="0" applyFont="1" applyBorder="1" applyAlignment="1">
      <alignment horizontal="center" vertical="center"/>
    </xf>
    <xf numFmtId="0" fontId="9" fillId="5" borderId="9" xfId="0" applyFont="1" applyFill="1" applyBorder="1" applyAlignment="1">
      <alignment horizontal="justify" vertical="center" wrapText="1"/>
    </xf>
    <xf numFmtId="0" fontId="2" fillId="4" borderId="9" xfId="0" applyFont="1" applyFill="1" applyBorder="1" applyAlignment="1">
      <alignment horizontal="center" vertical="center"/>
    </xf>
    <xf numFmtId="0" fontId="2" fillId="0" borderId="9" xfId="0" applyFont="1" applyBorder="1" applyAlignment="1">
      <alignment horizontal="center" vertical="center" textRotation="90"/>
    </xf>
    <xf numFmtId="9" fontId="9" fillId="4" borderId="9" xfId="0" applyNumberFormat="1" applyFont="1" applyFill="1" applyBorder="1" applyAlignment="1">
      <alignment horizontal="center" vertical="center"/>
    </xf>
    <xf numFmtId="0" fontId="9" fillId="0" borderId="9" xfId="0" applyFont="1" applyBorder="1" applyAlignment="1">
      <alignment horizontal="center" vertical="center" textRotation="90" wrapText="1"/>
    </xf>
    <xf numFmtId="0" fontId="9" fillId="0" borderId="9" xfId="0" applyFont="1" applyBorder="1" applyAlignment="1">
      <alignment horizontal="center" vertical="center" textRotation="90"/>
    </xf>
    <xf numFmtId="9" fontId="2" fillId="4" borderId="9" xfId="0" applyNumberFormat="1" applyFont="1" applyFill="1" applyBorder="1" applyAlignment="1">
      <alignment horizontal="center" vertical="center"/>
    </xf>
    <xf numFmtId="0" fontId="2" fillId="4" borderId="9" xfId="0" applyFont="1" applyFill="1" applyBorder="1" applyAlignment="1">
      <alignment horizontal="center" vertical="center" textRotation="90"/>
    </xf>
    <xf numFmtId="0" fontId="3" fillId="4" borderId="9" xfId="0" applyFont="1" applyFill="1" applyBorder="1" applyAlignment="1">
      <alignment horizontal="center" vertical="center" textRotation="90"/>
    </xf>
    <xf numFmtId="9" fontId="2" fillId="4" borderId="9" xfId="0" applyNumberFormat="1" applyFont="1" applyFill="1" applyBorder="1" applyAlignment="1">
      <alignment horizontal="center" vertical="center" textRotation="90"/>
    </xf>
    <xf numFmtId="0" fontId="2" fillId="4" borderId="11" xfId="0" applyFont="1" applyFill="1" applyBorder="1" applyAlignment="1">
      <alignment vertical="center" textRotation="90"/>
    </xf>
    <xf numFmtId="0" fontId="2" fillId="0" borderId="36" xfId="0" applyFont="1" applyBorder="1" applyAlignment="1">
      <alignment horizontal="center"/>
    </xf>
    <xf numFmtId="0" fontId="12" fillId="0" borderId="76" xfId="0" applyFont="1" applyBorder="1" applyAlignment="1">
      <alignment horizontal="center"/>
    </xf>
    <xf numFmtId="14" fontId="18" fillId="0" borderId="13" xfId="0" applyNumberFormat="1" applyFont="1" applyBorder="1" applyAlignment="1">
      <alignment horizontal="left" vertical="center" wrapText="1" indent="2"/>
    </xf>
    <xf numFmtId="0" fontId="17" fillId="0" borderId="4" xfId="0" applyFont="1" applyBorder="1" applyAlignment="1">
      <alignment horizontal="left" vertical="center" wrapText="1"/>
    </xf>
    <xf numFmtId="0" fontId="9" fillId="0" borderId="2" xfId="0" applyFont="1" applyBorder="1" applyAlignment="1">
      <alignment horizontal="center" vertical="center" wrapText="1"/>
    </xf>
    <xf numFmtId="0" fontId="13" fillId="0" borderId="14" xfId="0" applyFont="1" applyBorder="1" applyAlignment="1" applyProtection="1">
      <alignment horizontal="center" vertical="center"/>
      <protection locked="0"/>
    </xf>
    <xf numFmtId="0" fontId="17" fillId="0" borderId="4" xfId="0" applyFont="1" applyBorder="1" applyAlignment="1">
      <alignment vertical="center" wrapText="1"/>
    </xf>
    <xf numFmtId="0" fontId="20" fillId="0" borderId="0" xfId="0" applyFont="1" applyAlignment="1">
      <alignment horizontal="left" vertical="center" wrapText="1"/>
    </xf>
    <xf numFmtId="0" fontId="17" fillId="0" borderId="5" xfId="0" applyFont="1" applyBorder="1" applyAlignment="1">
      <alignment vertical="center" wrapText="1"/>
    </xf>
    <xf numFmtId="0" fontId="13" fillId="0" borderId="28" xfId="0" applyFont="1" applyBorder="1" applyAlignment="1" applyProtection="1">
      <alignment horizontal="center" vertical="center"/>
      <protection locked="0"/>
    </xf>
    <xf numFmtId="0" fontId="18" fillId="0" borderId="38" xfId="0" applyFont="1" applyBorder="1" applyAlignment="1">
      <alignment vertical="center" wrapText="1"/>
    </xf>
    <xf numFmtId="0" fontId="9" fillId="0" borderId="38" xfId="0" applyFont="1" applyBorder="1" applyAlignment="1">
      <alignment horizontal="center" vertical="center" wrapText="1"/>
    </xf>
    <xf numFmtId="0" fontId="9" fillId="0" borderId="47" xfId="0" applyFont="1" applyBorder="1" applyAlignment="1">
      <alignment horizontal="center" vertical="center" wrapText="1"/>
    </xf>
    <xf numFmtId="0" fontId="9" fillId="0" borderId="57" xfId="0" applyFont="1" applyBorder="1" applyAlignment="1">
      <alignment horizontal="center" vertical="center" wrapText="1"/>
    </xf>
    <xf numFmtId="0" fontId="18" fillId="0" borderId="1" xfId="0" applyFont="1" applyBorder="1" applyAlignment="1">
      <alignment vertical="center" wrapText="1"/>
    </xf>
    <xf numFmtId="0" fontId="14" fillId="0" borderId="60" xfId="0" applyFont="1" applyBorder="1" applyAlignment="1">
      <alignment horizontal="left" vertical="center" wrapText="1"/>
    </xf>
    <xf numFmtId="0" fontId="14" fillId="0" borderId="35" xfId="0" applyFont="1" applyBorder="1" applyAlignment="1">
      <alignment horizontal="left" vertical="center" wrapText="1"/>
    </xf>
    <xf numFmtId="0" fontId="18" fillId="0" borderId="59" xfId="0" applyFont="1" applyBorder="1" applyAlignment="1">
      <alignment vertical="center" wrapText="1"/>
    </xf>
    <xf numFmtId="0" fontId="18" fillId="0" borderId="60" xfId="0" applyFont="1" applyBorder="1" applyAlignment="1">
      <alignment vertical="center" wrapText="1"/>
    </xf>
    <xf numFmtId="0" fontId="18" fillId="0" borderId="35" xfId="0" applyFont="1" applyBorder="1" applyAlignment="1">
      <alignment vertical="center" wrapText="1"/>
    </xf>
    <xf numFmtId="0" fontId="14" fillId="0" borderId="75" xfId="0" applyFont="1" applyBorder="1" applyAlignment="1">
      <alignment horizontal="center" vertical="center" wrapText="1"/>
    </xf>
    <xf numFmtId="0" fontId="14" fillId="0" borderId="57" xfId="0" applyFont="1" applyBorder="1" applyAlignment="1">
      <alignment horizontal="center" vertical="center" wrapText="1"/>
    </xf>
    <xf numFmtId="0" fontId="14" fillId="0" borderId="50" xfId="0" applyFont="1" applyBorder="1" applyAlignment="1">
      <alignment horizontal="center" vertical="center" wrapText="1"/>
    </xf>
    <xf numFmtId="0" fontId="14" fillId="0" borderId="51" xfId="0" applyFont="1" applyBorder="1" applyAlignment="1">
      <alignment horizontal="center" vertical="center" wrapText="1"/>
    </xf>
    <xf numFmtId="0" fontId="14" fillId="0" borderId="77" xfId="0" applyFont="1" applyBorder="1" applyAlignment="1">
      <alignment horizontal="center" vertical="center" wrapText="1"/>
    </xf>
    <xf numFmtId="0" fontId="9" fillId="0" borderId="48" xfId="0" applyFont="1" applyBorder="1" applyAlignment="1">
      <alignment horizontal="center" vertical="center" wrapText="1"/>
    </xf>
    <xf numFmtId="0" fontId="9" fillId="0" borderId="49" xfId="0" applyFont="1" applyBorder="1" applyAlignment="1">
      <alignment horizontal="center" vertical="center" wrapText="1"/>
    </xf>
    <xf numFmtId="9" fontId="3" fillId="4" borderId="38" xfId="0" applyNumberFormat="1" applyFont="1" applyFill="1" applyBorder="1" applyAlignment="1">
      <alignment horizontal="center" vertical="center"/>
    </xf>
    <xf numFmtId="9" fontId="3" fillId="4" borderId="35" xfId="0" applyNumberFormat="1" applyFont="1" applyFill="1" applyBorder="1" applyAlignment="1">
      <alignment horizontal="center" vertical="center"/>
    </xf>
    <xf numFmtId="9" fontId="3" fillId="4" borderId="32" xfId="0" applyNumberFormat="1" applyFont="1" applyFill="1" applyBorder="1" applyAlignment="1">
      <alignment horizontal="center" vertical="center"/>
    </xf>
    <xf numFmtId="9" fontId="3" fillId="4" borderId="42" xfId="0" applyNumberFormat="1" applyFont="1" applyFill="1" applyBorder="1" applyAlignment="1">
      <alignment horizontal="center" vertical="center"/>
    </xf>
    <xf numFmtId="9" fontId="3" fillId="0" borderId="38" xfId="0" applyNumberFormat="1" applyFont="1" applyBorder="1" applyAlignment="1">
      <alignment horizontal="center" vertical="center" wrapText="1"/>
    </xf>
    <xf numFmtId="9" fontId="3" fillId="0" borderId="35" xfId="0" applyNumberFormat="1" applyFont="1" applyBorder="1" applyAlignment="1">
      <alignment horizontal="center" vertical="center" wrapText="1"/>
    </xf>
    <xf numFmtId="9" fontId="3" fillId="0" borderId="32" xfId="0" applyNumberFormat="1" applyFont="1" applyBorder="1" applyAlignment="1">
      <alignment horizontal="center" vertical="center" wrapText="1"/>
    </xf>
    <xf numFmtId="9" fontId="3" fillId="0" borderId="42" xfId="0" applyNumberFormat="1" applyFont="1" applyBorder="1" applyAlignment="1">
      <alignment horizontal="center" vertical="center" wrapText="1"/>
    </xf>
    <xf numFmtId="0" fontId="3" fillId="0" borderId="8" xfId="0" applyFont="1" applyBorder="1" applyAlignment="1">
      <alignment horizontal="center" vertical="center"/>
    </xf>
    <xf numFmtId="0" fontId="3" fillId="0" borderId="33" xfId="0" applyFont="1" applyBorder="1" applyAlignment="1">
      <alignment horizontal="center" vertical="center"/>
    </xf>
    <xf numFmtId="0" fontId="5" fillId="0" borderId="9" xfId="0" applyFont="1" applyBorder="1" applyAlignment="1">
      <alignment horizontal="center" vertical="center"/>
    </xf>
    <xf numFmtId="0" fontId="5" fillId="0" borderId="34" xfId="0" applyFont="1" applyBorder="1" applyAlignment="1">
      <alignment horizontal="center" vertical="center"/>
    </xf>
    <xf numFmtId="0" fontId="3" fillId="0" borderId="9"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7" xfId="0" applyFont="1" applyBorder="1" applyAlignment="1">
      <alignment horizontal="center" vertical="center"/>
    </xf>
    <xf numFmtId="0" fontId="3" fillId="0" borderId="56"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5" fillId="0" borderId="38" xfId="0" applyFont="1" applyBorder="1" applyAlignment="1">
      <alignment horizontal="center" vertical="center"/>
    </xf>
    <xf numFmtId="0" fontId="5" fillId="0" borderId="35" xfId="0" applyFont="1" applyBorder="1" applyAlignment="1">
      <alignment horizontal="center" vertical="center"/>
    </xf>
    <xf numFmtId="0" fontId="5" fillId="0" borderId="32" xfId="0" applyFont="1" applyBorder="1" applyAlignment="1">
      <alignment horizontal="center" vertical="center"/>
    </xf>
    <xf numFmtId="0" fontId="5" fillId="0" borderId="42" xfId="0" applyFont="1" applyBorder="1" applyAlignment="1">
      <alignment horizontal="center" vertical="center"/>
    </xf>
    <xf numFmtId="0" fontId="3" fillId="0" borderId="38"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42" xfId="0" applyFont="1" applyBorder="1" applyAlignment="1">
      <alignment horizontal="center" vertical="center" wrapText="1"/>
    </xf>
    <xf numFmtId="0" fontId="3" fillId="4" borderId="38" xfId="0" applyFont="1" applyFill="1" applyBorder="1" applyAlignment="1">
      <alignment horizontal="center" vertical="center"/>
    </xf>
    <xf numFmtId="0" fontId="3" fillId="4" borderId="35" xfId="0" applyFont="1" applyFill="1" applyBorder="1" applyAlignment="1">
      <alignment horizontal="center" vertical="center"/>
    </xf>
    <xf numFmtId="0" fontId="3" fillId="4" borderId="32" xfId="0" applyFont="1" applyFill="1" applyBorder="1" applyAlignment="1">
      <alignment horizontal="center" vertical="center"/>
    </xf>
    <xf numFmtId="0" fontId="3" fillId="4" borderId="42" xfId="0" applyFont="1" applyFill="1" applyBorder="1" applyAlignment="1">
      <alignment horizontal="center" vertical="center"/>
    </xf>
    <xf numFmtId="0" fontId="3" fillId="0" borderId="38" xfId="0" applyFont="1" applyBorder="1" applyAlignment="1">
      <alignment horizontal="center" vertical="center"/>
    </xf>
    <xf numFmtId="0" fontId="3" fillId="0" borderId="35" xfId="0" applyFont="1" applyBorder="1" applyAlignment="1">
      <alignment horizontal="center" vertical="center"/>
    </xf>
    <xf numFmtId="0" fontId="3" fillId="0" borderId="32" xfId="0" applyFont="1" applyBorder="1" applyAlignment="1">
      <alignment horizontal="center" vertical="center"/>
    </xf>
    <xf numFmtId="0" fontId="3" fillId="0" borderId="42" xfId="0" applyFont="1" applyBorder="1" applyAlignment="1">
      <alignment horizontal="center" vertical="center"/>
    </xf>
    <xf numFmtId="0" fontId="5" fillId="0" borderId="38"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42" xfId="0" applyFont="1" applyBorder="1" applyAlignment="1">
      <alignment horizontal="center" vertical="center" wrapText="1"/>
    </xf>
    <xf numFmtId="0" fontId="10" fillId="4" borderId="38" xfId="0" applyFont="1" applyFill="1" applyBorder="1" applyAlignment="1">
      <alignment horizontal="center" vertical="center" textRotation="90"/>
    </xf>
    <xf numFmtId="0" fontId="10" fillId="4" borderId="35" xfId="0" applyFont="1" applyFill="1" applyBorder="1" applyAlignment="1">
      <alignment horizontal="center" vertical="center" textRotation="90"/>
    </xf>
    <xf numFmtId="0" fontId="10" fillId="4" borderId="32" xfId="0" applyFont="1" applyFill="1" applyBorder="1" applyAlignment="1">
      <alignment horizontal="center" vertical="center" textRotation="90"/>
    </xf>
    <xf numFmtId="0" fontId="10" fillId="4" borderId="42" xfId="0" applyFont="1" applyFill="1" applyBorder="1" applyAlignment="1">
      <alignment horizontal="center" vertical="center" textRotation="90"/>
    </xf>
    <xf numFmtId="0" fontId="2" fillId="0" borderId="18" xfId="0" applyFont="1" applyBorder="1" applyAlignment="1">
      <alignment horizontal="center"/>
    </xf>
    <xf numFmtId="0" fontId="2" fillId="0" borderId="43" xfId="0" applyFont="1" applyBorder="1" applyAlignment="1">
      <alignment horizontal="center"/>
    </xf>
    <xf numFmtId="0" fontId="1" fillId="0" borderId="31" xfId="0" applyFont="1" applyBorder="1" applyAlignment="1">
      <alignment horizontal="center" vertical="center" textRotation="90"/>
    </xf>
    <xf numFmtId="0" fontId="1" fillId="0" borderId="36" xfId="0" applyFont="1" applyBorder="1" applyAlignment="1">
      <alignment horizontal="center" vertical="center" textRotation="90"/>
    </xf>
    <xf numFmtId="0" fontId="1" fillId="0" borderId="72" xfId="0" applyFont="1" applyBorder="1" applyAlignment="1">
      <alignment horizontal="center" vertical="center" textRotation="90"/>
    </xf>
    <xf numFmtId="0" fontId="1" fillId="0" borderId="73" xfId="0" applyFont="1" applyBorder="1" applyAlignment="1">
      <alignment horizontal="center" vertical="center" textRotation="90"/>
    </xf>
    <xf numFmtId="41" fontId="3" fillId="0" borderId="38" xfId="1" applyFont="1" applyBorder="1" applyAlignment="1">
      <alignment horizontal="center" vertical="center" wrapText="1"/>
    </xf>
    <xf numFmtId="41" fontId="3" fillId="0" borderId="35" xfId="1" applyFont="1" applyBorder="1" applyAlignment="1">
      <alignment horizontal="center" vertical="center" wrapText="1"/>
    </xf>
    <xf numFmtId="41" fontId="3" fillId="0" borderId="32" xfId="1" applyFont="1" applyBorder="1" applyAlignment="1">
      <alignment horizontal="center" vertical="center" wrapText="1"/>
    </xf>
    <xf numFmtId="41" fontId="3" fillId="0" borderId="42" xfId="1" applyFont="1" applyBorder="1" applyAlignment="1">
      <alignment horizontal="center" vertical="center" wrapText="1"/>
    </xf>
    <xf numFmtId="41" fontId="3" fillId="0" borderId="9" xfId="1" applyFont="1" applyBorder="1" applyAlignment="1">
      <alignment horizontal="center" vertical="center" wrapText="1"/>
    </xf>
    <xf numFmtId="41" fontId="3" fillId="0" borderId="34" xfId="1" applyFont="1" applyBorder="1" applyAlignment="1">
      <alignment horizontal="center" vertical="center" wrapText="1"/>
    </xf>
    <xf numFmtId="0" fontId="3" fillId="4" borderId="9" xfId="0" applyFont="1" applyFill="1" applyBorder="1" applyAlignment="1">
      <alignment horizontal="center" vertical="center"/>
    </xf>
    <xf numFmtId="0" fontId="3" fillId="4" borderId="34" xfId="0" applyFont="1" applyFill="1" applyBorder="1" applyAlignment="1">
      <alignment horizontal="center" vertical="center"/>
    </xf>
    <xf numFmtId="9" fontId="3" fillId="4" borderId="9" xfId="0" applyNumberFormat="1" applyFont="1" applyFill="1" applyBorder="1" applyAlignment="1">
      <alignment horizontal="center" vertical="center"/>
    </xf>
    <xf numFmtId="9" fontId="3" fillId="4" borderId="34" xfId="0" applyNumberFormat="1" applyFont="1" applyFill="1" applyBorder="1" applyAlignment="1">
      <alignment horizontal="center" vertical="center"/>
    </xf>
    <xf numFmtId="0" fontId="10" fillId="4" borderId="9" xfId="0" applyFont="1" applyFill="1" applyBorder="1" applyAlignment="1">
      <alignment horizontal="center" vertical="center" textRotation="90"/>
    </xf>
    <xf numFmtId="0" fontId="10" fillId="4" borderId="34" xfId="0" applyFont="1" applyFill="1" applyBorder="1" applyAlignment="1">
      <alignment horizontal="center" vertical="center" textRotation="90"/>
    </xf>
    <xf numFmtId="0" fontId="5" fillId="0" borderId="9" xfId="0" applyFont="1" applyBorder="1" applyAlignment="1">
      <alignment horizontal="center" vertical="center" wrapText="1"/>
    </xf>
    <xf numFmtId="0" fontId="5" fillId="0" borderId="34" xfId="0" applyFont="1" applyBorder="1" applyAlignment="1">
      <alignment horizontal="center" vertical="center" wrapText="1"/>
    </xf>
    <xf numFmtId="0" fontId="3" fillId="0" borderId="9" xfId="0" applyFont="1" applyBorder="1" applyAlignment="1">
      <alignment horizontal="center" vertical="center"/>
    </xf>
    <xf numFmtId="0" fontId="3" fillId="0" borderId="34" xfId="0" applyFont="1" applyBorder="1" applyAlignment="1">
      <alignment horizontal="center" vertical="center"/>
    </xf>
    <xf numFmtId="9" fontId="3" fillId="0" borderId="9" xfId="0" applyNumberFormat="1" applyFont="1" applyBorder="1" applyAlignment="1">
      <alignment horizontal="center" vertical="center" wrapText="1"/>
    </xf>
    <xf numFmtId="9" fontId="3" fillId="0" borderId="34" xfId="0" applyNumberFormat="1" applyFont="1" applyBorder="1" applyAlignment="1">
      <alignment horizontal="center" vertical="center" wrapText="1"/>
    </xf>
    <xf numFmtId="0" fontId="14" fillId="0" borderId="51" xfId="0" applyFont="1" applyBorder="1" applyAlignment="1">
      <alignment horizontal="left"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0" xfId="0" applyFont="1" applyAlignment="1">
      <alignment horizontal="center" vertical="center" wrapText="1"/>
    </xf>
    <xf numFmtId="0" fontId="8" fillId="0" borderId="23"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2" xfId="0" applyFont="1" applyBorder="1" applyAlignment="1">
      <alignment horizontal="center" vertical="center" wrapText="1"/>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1" xfId="0"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2" borderId="6" xfId="0" applyFont="1" applyFill="1" applyBorder="1" applyAlignment="1">
      <alignment horizontal="center"/>
    </xf>
    <xf numFmtId="0" fontId="2" fillId="2" borderId="12" xfId="0" applyFont="1" applyFill="1" applyBorder="1" applyAlignment="1">
      <alignment horizontal="center"/>
    </xf>
    <xf numFmtId="0" fontId="1" fillId="2" borderId="1" xfId="0" applyFont="1" applyFill="1" applyBorder="1" applyAlignment="1">
      <alignment horizontal="center"/>
    </xf>
    <xf numFmtId="0" fontId="1" fillId="2" borderId="24" xfId="0" applyFont="1" applyFill="1" applyBorder="1" applyAlignment="1">
      <alignment horizontal="center" vertical="center"/>
    </xf>
    <xf numFmtId="0" fontId="1" fillId="2" borderId="0" xfId="0" applyFont="1" applyFill="1" applyAlignment="1">
      <alignment horizontal="center" vertical="center"/>
    </xf>
    <xf numFmtId="0" fontId="1" fillId="2" borderId="15"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0" borderId="17" xfId="0" applyFont="1" applyBorder="1" applyAlignment="1">
      <alignment horizontal="center" vertical="center"/>
    </xf>
    <xf numFmtId="0" fontId="1" fillId="0" borderId="19" xfId="0" applyFont="1" applyBorder="1" applyAlignment="1">
      <alignment horizontal="center" vertical="center"/>
    </xf>
    <xf numFmtId="0" fontId="1" fillId="0" borderId="25" xfId="0" applyFont="1" applyBorder="1" applyAlignment="1">
      <alignment horizontal="center" vertical="center"/>
    </xf>
    <xf numFmtId="0" fontId="1" fillId="0" borderId="22" xfId="0" applyFont="1" applyBorder="1" applyAlignment="1">
      <alignment horizontal="center" vertical="center"/>
    </xf>
    <xf numFmtId="49" fontId="4" fillId="0" borderId="17" xfId="0" applyNumberFormat="1" applyFont="1" applyBorder="1" applyAlignment="1">
      <alignment horizontal="center" vertical="center" wrapText="1"/>
    </xf>
    <xf numFmtId="49" fontId="4" fillId="0" borderId="19"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14" fontId="1" fillId="0" borderId="17" xfId="0" applyNumberFormat="1" applyFont="1" applyBorder="1" applyAlignment="1">
      <alignment horizontal="center" vertical="center"/>
    </xf>
    <xf numFmtId="0" fontId="9" fillId="0" borderId="60" xfId="0" applyFont="1" applyBorder="1" applyAlignment="1">
      <alignment horizontal="center" vertical="center" wrapText="1"/>
    </xf>
    <xf numFmtId="0" fontId="9" fillId="0" borderId="6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51" xfId="0" applyFont="1" applyBorder="1" applyAlignment="1">
      <alignment horizontal="center" vertical="center" wrapText="1"/>
    </xf>
    <xf numFmtId="14" fontId="2" fillId="0" borderId="52" xfId="0" applyNumberFormat="1" applyFont="1" applyBorder="1" applyAlignment="1">
      <alignment horizontal="center" vertical="center" wrapText="1"/>
    </xf>
    <xf numFmtId="14" fontId="2" fillId="0" borderId="53" xfId="0" applyNumberFormat="1" applyFont="1" applyBorder="1" applyAlignment="1">
      <alignment horizontal="center" vertical="center" wrapText="1"/>
    </xf>
    <xf numFmtId="0" fontId="9" fillId="0" borderId="59" xfId="0" applyFont="1" applyBorder="1" applyAlignment="1">
      <alignment horizontal="center" vertical="center" wrapText="1"/>
    </xf>
    <xf numFmtId="0" fontId="9" fillId="0" borderId="62" xfId="0" applyFont="1" applyBorder="1" applyAlignment="1">
      <alignment horizontal="center" vertical="center" wrapText="1"/>
    </xf>
    <xf numFmtId="14" fontId="9" fillId="0" borderId="59" xfId="0" applyNumberFormat="1" applyFont="1" applyBorder="1" applyAlignment="1">
      <alignment horizontal="center" vertical="center" wrapText="1"/>
    </xf>
    <xf numFmtId="14" fontId="9" fillId="0" borderId="62" xfId="0" applyNumberFormat="1" applyFont="1" applyBorder="1" applyAlignment="1">
      <alignment horizontal="center" vertical="center" wrapText="1"/>
    </xf>
    <xf numFmtId="0" fontId="2" fillId="0" borderId="60" xfId="0" applyFont="1" applyBorder="1" applyAlignment="1">
      <alignment horizontal="center" vertical="center" wrapText="1"/>
    </xf>
    <xf numFmtId="0" fontId="2" fillId="0" borderId="35" xfId="0" applyFont="1" applyBorder="1" applyAlignment="1">
      <alignment horizontal="center" vertical="center" wrapText="1"/>
    </xf>
    <xf numFmtId="14" fontId="9" fillId="0" borderId="35" xfId="0" applyNumberFormat="1" applyFont="1" applyBorder="1" applyAlignment="1">
      <alignment horizontal="center" vertical="center" wrapText="1"/>
    </xf>
    <xf numFmtId="14" fontId="9" fillId="0" borderId="42" xfId="0" applyNumberFormat="1" applyFont="1" applyBorder="1" applyAlignment="1">
      <alignment horizontal="center" vertical="center" wrapText="1"/>
    </xf>
    <xf numFmtId="0" fontId="23" fillId="0" borderId="50" xfId="0" applyFont="1" applyBorder="1" applyAlignment="1">
      <alignment horizontal="left" vertical="center" wrapText="1"/>
    </xf>
    <xf numFmtId="0" fontId="23" fillId="0" borderId="74" xfId="0" applyFont="1" applyBorder="1" applyAlignment="1">
      <alignment horizontal="left" vertical="center" wrapText="1"/>
    </xf>
  </cellXfs>
  <cellStyles count="2">
    <cellStyle name="Millares [0]" xfId="1" builtinId="6"/>
    <cellStyle name="Normal" xfId="0" builtinId="0"/>
  </cellStyles>
  <dxfs count="66">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00B050"/>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theme="9" tint="0.39994506668294322"/>
        </patternFill>
      </fill>
    </dxf>
    <dxf>
      <font>
        <b/>
        <i val="0"/>
        <color auto="1"/>
      </font>
      <fill>
        <patternFill>
          <bgColor rgb="FF00B050"/>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560916</xdr:colOff>
      <xdr:row>0</xdr:row>
      <xdr:rowOff>101599</xdr:rowOff>
    </xdr:from>
    <xdr:to>
      <xdr:col>1</xdr:col>
      <xdr:colOff>1238250</xdr:colOff>
      <xdr:row>7</xdr:row>
      <xdr:rowOff>99975</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46743"/>
        </a:xfrm>
        <a:prstGeom prst="rect">
          <a:avLst/>
        </a:prstGeom>
        <a:noFill/>
        <a:ln>
          <a:noFill/>
        </a:ln>
      </xdr:spPr>
    </xdr:pic>
    <xdr:clientData/>
  </xdr:twoCellAnchor>
  <xdr:twoCellAnchor editAs="oneCell">
    <xdr:from>
      <xdr:col>0</xdr:col>
      <xdr:colOff>560916</xdr:colOff>
      <xdr:row>0</xdr:row>
      <xdr:rowOff>101599</xdr:rowOff>
    </xdr:from>
    <xdr:to>
      <xdr:col>1</xdr:col>
      <xdr:colOff>1238250</xdr:colOff>
      <xdr:row>7</xdr:row>
      <xdr:rowOff>20600</xdr:rowOff>
    </xdr:to>
    <xdr:pic>
      <xdr:nvPicPr>
        <xdr:cNvPr id="3" name="Imagen 2">
          <a:extLst>
            <a:ext uri="{FF2B5EF4-FFF2-40B4-BE49-F238E27FC236}">
              <a16:creationId xmlns:a16="http://schemas.microsoft.com/office/drawing/2014/main" id="{378380B8-18F8-4795-8F59-4E8E48BF656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52526"/>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ngton Granados Herrera" id="{9440AF1D-52F1-4440-8B90-976A8EA7A6A1}" userId="S::willington.granados@idipron.gov.co::31b240b4-d49a-4bf7-b038-72480c7a6c4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7" dT="2022-04-06T19:43:52.50" personId="{9440AF1D-52F1-4440-8B90-976A8EA7A6A1}" id="{DC27603A-CEB9-4B12-8A25-473549E56045}">
    <text>Numero de dias al año que se prestan servicios administrativos (365)</text>
  </threadedComment>
  <threadedComment ref="G22" dT="2022-04-06T19:58:08.85" personId="{9440AF1D-52F1-4440-8B90-976A8EA7A6A1}" id="{C2319447-D813-4FD3-892A-064B10567BBE}">
    <text>Numero de dias al año que se prestan servicios administrativos (365)</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U34"/>
  <sheetViews>
    <sheetView showGridLines="0" tabSelected="1" topLeftCell="AO9" zoomScale="50" zoomScaleNormal="50" zoomScaleSheetLayoutView="90" workbookViewId="0">
      <selection activeCell="AT22" sqref="AT22:AT25"/>
    </sheetView>
  </sheetViews>
  <sheetFormatPr defaultColWidth="11.42578125" defaultRowHeight="15.6"/>
  <cols>
    <col min="2" max="2" width="27.140625" customWidth="1"/>
    <col min="3" max="3" width="26" customWidth="1"/>
    <col min="4" max="4" width="19.140625" customWidth="1"/>
    <col min="5" max="5" width="25.42578125" customWidth="1"/>
    <col min="6" max="6" width="25.42578125" hidden="1" customWidth="1"/>
    <col min="7" max="8" width="20.140625" customWidth="1"/>
    <col min="9" max="9" width="9.42578125" customWidth="1"/>
    <col min="10" max="10" width="25.42578125" customWidth="1"/>
    <col min="11" max="11" width="32.85546875" customWidth="1"/>
    <col min="12" max="12" width="20.140625" style="1" customWidth="1"/>
    <col min="13" max="13" width="9.42578125" style="1" customWidth="1"/>
    <col min="14" max="14" width="26.85546875" style="1" customWidth="1"/>
    <col min="15" max="15" width="11.28515625" style="1" customWidth="1"/>
    <col min="16" max="16" width="1" style="1" customWidth="1"/>
    <col min="17" max="17" width="5.140625" style="1" customWidth="1"/>
    <col min="18" max="18" width="46.7109375" style="1" customWidth="1"/>
    <col min="19" max="19" width="15.85546875" style="1" customWidth="1"/>
    <col min="20" max="22" width="5.140625" style="1" customWidth="1"/>
    <col min="23" max="24" width="11.42578125" style="1" customWidth="1"/>
    <col min="25" max="28" width="7.28515625" style="1" customWidth="1"/>
    <col min="29" max="29" width="8" style="1" customWidth="1"/>
    <col min="30" max="31" width="7.28515625" style="1" customWidth="1"/>
    <col min="32" max="32" width="9.28515625" style="1" customWidth="1"/>
    <col min="33" max="33" width="8.5703125" style="4" customWidth="1"/>
    <col min="34" max="34" width="1" style="4" customWidth="1"/>
    <col min="35" max="35" width="26.85546875" style="4" customWidth="1"/>
    <col min="36" max="36" width="26.7109375" style="1" customWidth="1"/>
    <col min="37" max="37" width="20.85546875" style="1" customWidth="1"/>
    <col min="38" max="38" width="1" customWidth="1"/>
    <col min="39" max="39" width="18.28515625" customWidth="1"/>
    <col min="40" max="43" width="45" customWidth="1"/>
    <col min="44" max="44" width="1" customWidth="1"/>
    <col min="45" max="45" width="56.85546875" customWidth="1"/>
    <col min="46" max="46" width="52.85546875" customWidth="1"/>
  </cols>
  <sheetData>
    <row r="1" spans="1:46" ht="15.75" customHeight="1">
      <c r="A1" s="229"/>
      <c r="B1" s="230"/>
      <c r="C1" s="235" t="s">
        <v>0</v>
      </c>
      <c r="D1" s="236"/>
      <c r="E1" s="236"/>
      <c r="F1" s="236"/>
      <c r="G1" s="236"/>
      <c r="H1" s="236"/>
      <c r="I1" s="236"/>
      <c r="J1" s="236"/>
      <c r="K1" s="236"/>
      <c r="L1" s="236"/>
      <c r="M1" s="236"/>
      <c r="N1" s="236"/>
      <c r="O1" s="236"/>
      <c r="P1" s="236"/>
      <c r="Q1" s="236"/>
      <c r="R1" s="236"/>
      <c r="S1" s="236"/>
      <c r="T1" s="236"/>
      <c r="U1" s="236"/>
      <c r="V1" s="236"/>
      <c r="W1" s="236"/>
      <c r="X1" s="236"/>
      <c r="Y1" s="236"/>
      <c r="Z1" s="236"/>
      <c r="AA1" s="236"/>
      <c r="AB1" s="236"/>
      <c r="AC1" s="236"/>
      <c r="AD1" s="236"/>
      <c r="AE1" s="236"/>
      <c r="AF1" s="236"/>
      <c r="AG1" s="236"/>
      <c r="AH1" s="236"/>
      <c r="AI1" s="236"/>
      <c r="AJ1" s="236"/>
      <c r="AK1" s="236"/>
      <c r="AL1" s="236"/>
      <c r="AM1" s="236"/>
      <c r="AN1" s="236"/>
      <c r="AO1" s="236"/>
      <c r="AP1" s="237"/>
      <c r="AQ1" s="229" t="s">
        <v>1</v>
      </c>
      <c r="AR1" s="230"/>
      <c r="AS1" s="274" t="s">
        <v>2</v>
      </c>
      <c r="AT1" s="275"/>
    </row>
    <row r="2" spans="1:46" ht="15.75" customHeight="1" thickBot="1">
      <c r="A2" s="231"/>
      <c r="B2" s="232"/>
      <c r="C2" s="238"/>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c r="AP2" s="240"/>
      <c r="AQ2" s="233"/>
      <c r="AR2" s="234"/>
      <c r="AS2" s="276"/>
      <c r="AT2" s="277"/>
    </row>
    <row r="3" spans="1:46" ht="15.75" customHeight="1">
      <c r="A3" s="231"/>
      <c r="B3" s="232"/>
      <c r="C3" s="238"/>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c r="AP3" s="240"/>
      <c r="AQ3" s="229" t="s">
        <v>3</v>
      </c>
      <c r="AR3" s="230"/>
      <c r="AS3" s="278" t="s">
        <v>4</v>
      </c>
      <c r="AT3" s="279"/>
    </row>
    <row r="4" spans="1:46" ht="16.5" customHeight="1" thickBot="1">
      <c r="A4" s="231"/>
      <c r="B4" s="232"/>
      <c r="C4" s="241"/>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242"/>
      <c r="AP4" s="243"/>
      <c r="AQ4" s="233"/>
      <c r="AR4" s="234"/>
      <c r="AS4" s="280"/>
      <c r="AT4" s="281"/>
    </row>
    <row r="5" spans="1:46" ht="20.45" customHeight="1">
      <c r="A5" s="231"/>
      <c r="B5" s="232"/>
      <c r="C5" s="238" t="s">
        <v>5</v>
      </c>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40"/>
      <c r="AQ5" s="229" t="s">
        <v>6</v>
      </c>
      <c r="AR5" s="230"/>
      <c r="AS5" s="229" t="s">
        <v>7</v>
      </c>
      <c r="AT5" s="230"/>
    </row>
    <row r="6" spans="1:46" ht="15" customHeight="1" thickBot="1">
      <c r="A6" s="231"/>
      <c r="B6" s="232"/>
      <c r="C6" s="238"/>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239"/>
      <c r="AP6" s="240"/>
      <c r="AQ6" s="233"/>
      <c r="AR6" s="234"/>
      <c r="AS6" s="233"/>
      <c r="AT6" s="234"/>
    </row>
    <row r="7" spans="1:46" ht="15.75" customHeight="1">
      <c r="A7" s="231"/>
      <c r="B7" s="232"/>
      <c r="C7" s="238"/>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40"/>
      <c r="AQ7" s="229" t="s">
        <v>8</v>
      </c>
      <c r="AR7" s="230"/>
      <c r="AS7" s="282">
        <v>44651</v>
      </c>
      <c r="AT7" s="275"/>
    </row>
    <row r="8" spans="1:46" ht="16.5" customHeight="1" thickBot="1">
      <c r="A8" s="233"/>
      <c r="B8" s="234"/>
      <c r="C8" s="241"/>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3"/>
      <c r="AQ8" s="233"/>
      <c r="AR8" s="234"/>
      <c r="AS8" s="276"/>
      <c r="AT8" s="277"/>
    </row>
    <row r="10" spans="1:46" ht="54" customHeight="1">
      <c r="A10" s="250" t="s">
        <v>9</v>
      </c>
      <c r="B10" s="250"/>
      <c r="C10" s="250"/>
      <c r="D10" s="251" t="s">
        <v>0</v>
      </c>
      <c r="E10" s="252"/>
      <c r="F10" s="252"/>
      <c r="G10" s="252"/>
      <c r="H10" s="252"/>
      <c r="I10" s="252"/>
      <c r="J10" s="252"/>
      <c r="K10" s="252"/>
      <c r="L10" s="252"/>
      <c r="M10" s="253"/>
      <c r="N10" s="22"/>
      <c r="AG10" s="1"/>
      <c r="AH10" s="1"/>
      <c r="AI10" s="1"/>
    </row>
    <row r="11" spans="1:46" s="3" customFormat="1" ht="75" customHeight="1">
      <c r="A11" s="250" t="s">
        <v>10</v>
      </c>
      <c r="B11" s="250"/>
      <c r="C11" s="250"/>
      <c r="D11" s="254" t="s">
        <v>11</v>
      </c>
      <c r="E11" s="255"/>
      <c r="F11" s="255"/>
      <c r="G11" s="255"/>
      <c r="H11" s="255"/>
      <c r="I11" s="255"/>
      <c r="J11" s="255"/>
      <c r="K11" s="255"/>
      <c r="L11" s="255"/>
      <c r="M11" s="256"/>
      <c r="N11" s="23"/>
      <c r="O11" s="2"/>
      <c r="P11" s="2"/>
      <c r="Q11" s="2"/>
      <c r="R11" s="2"/>
      <c r="S11" s="2"/>
      <c r="T11" s="2"/>
      <c r="U11" s="2"/>
      <c r="V11" s="2"/>
      <c r="W11" s="2"/>
      <c r="X11" s="2"/>
      <c r="Y11" s="2"/>
      <c r="Z11" s="2"/>
      <c r="AA11" s="2"/>
      <c r="AB11" s="2"/>
      <c r="AC11" s="2"/>
      <c r="AD11" s="2"/>
      <c r="AE11" s="2"/>
      <c r="AF11" s="2"/>
      <c r="AG11" s="2"/>
      <c r="AH11" s="2"/>
      <c r="AI11" s="2"/>
      <c r="AJ11" s="2"/>
      <c r="AK11" s="2"/>
    </row>
    <row r="12" spans="1:46" s="3" customFormat="1" ht="75" customHeight="1">
      <c r="A12" s="250" t="s">
        <v>12</v>
      </c>
      <c r="B12" s="250"/>
      <c r="C12" s="250"/>
      <c r="D12" s="254" t="s">
        <v>13</v>
      </c>
      <c r="E12" s="255"/>
      <c r="F12" s="255"/>
      <c r="G12" s="255"/>
      <c r="H12" s="255"/>
      <c r="I12" s="255"/>
      <c r="J12" s="255"/>
      <c r="K12" s="255"/>
      <c r="L12" s="255"/>
      <c r="M12" s="256"/>
      <c r="N12" s="23"/>
      <c r="O12" s="2"/>
      <c r="P12" s="2"/>
      <c r="Q12" s="2"/>
      <c r="R12" s="2"/>
      <c r="S12" s="2"/>
      <c r="T12" s="2"/>
      <c r="U12" s="2"/>
      <c r="V12" s="2"/>
      <c r="W12" s="2"/>
      <c r="X12" s="2"/>
      <c r="Y12" s="2"/>
      <c r="Z12" s="2"/>
      <c r="AA12" s="2"/>
      <c r="AB12" s="2"/>
      <c r="AC12" s="2"/>
      <c r="AD12" s="2"/>
      <c r="AE12" s="2"/>
      <c r="AF12" s="2"/>
      <c r="AG12" s="2"/>
      <c r="AH12" s="2"/>
      <c r="AI12" s="2"/>
      <c r="AJ12" s="2"/>
      <c r="AK12" s="2"/>
    </row>
    <row r="13" spans="1:46" s="3" customFormat="1" ht="24.75" customHeight="1" thickBot="1">
      <c r="A13" s="6"/>
      <c r="B13" s="6"/>
      <c r="C13" s="6"/>
      <c r="D13" s="6"/>
      <c r="E13" s="6"/>
      <c r="F13" s="6"/>
      <c r="G13" s="6"/>
      <c r="H13" s="6"/>
      <c r="I13" s="6"/>
      <c r="J13" s="6"/>
      <c r="K13" s="6"/>
      <c r="L13" s="6"/>
      <c r="M13" s="6"/>
      <c r="N13" s="6"/>
      <c r="O13" s="2"/>
      <c r="P13" s="2"/>
      <c r="Q13" s="2"/>
      <c r="R13" s="2"/>
      <c r="S13" s="2"/>
      <c r="T13" s="2"/>
      <c r="U13" s="2"/>
      <c r="V13" s="2"/>
      <c r="W13" s="2"/>
      <c r="X13" s="2"/>
      <c r="Y13" s="2"/>
      <c r="Z13" s="2"/>
      <c r="AA13" s="2"/>
      <c r="AB13" s="2"/>
      <c r="AC13" s="2"/>
      <c r="AD13" s="2"/>
      <c r="AE13" s="2"/>
      <c r="AF13" s="2"/>
      <c r="AG13" s="2"/>
      <c r="AH13" s="2"/>
      <c r="AI13" s="2"/>
      <c r="AJ13" s="2"/>
      <c r="AK13" s="2"/>
    </row>
    <row r="14" spans="1:46" s="3" customFormat="1" ht="24.75" customHeight="1">
      <c r="A14" s="262" t="s">
        <v>14</v>
      </c>
      <c r="B14" s="263"/>
      <c r="C14" s="263"/>
      <c r="D14" s="263"/>
      <c r="E14" s="263"/>
      <c r="F14" s="263"/>
      <c r="G14" s="263"/>
      <c r="H14" s="263"/>
      <c r="I14" s="263"/>
      <c r="J14" s="263"/>
      <c r="K14" s="263"/>
      <c r="L14" s="263"/>
      <c r="M14" s="263"/>
      <c r="N14" s="264"/>
      <c r="O14" s="265"/>
      <c r="P14" s="2"/>
      <c r="Q14" s="270" t="s">
        <v>15</v>
      </c>
      <c r="R14" s="271"/>
      <c r="S14" s="271"/>
      <c r="T14" s="272"/>
      <c r="U14" s="272"/>
      <c r="V14" s="272"/>
      <c r="W14" s="272"/>
      <c r="X14" s="272"/>
      <c r="Y14" s="272"/>
      <c r="Z14" s="271"/>
      <c r="AA14" s="271"/>
      <c r="AB14" s="271"/>
      <c r="AC14" s="271"/>
      <c r="AD14" s="271"/>
      <c r="AE14" s="271"/>
      <c r="AF14" s="271"/>
      <c r="AG14" s="273"/>
      <c r="AH14" s="2"/>
      <c r="AI14" s="244" t="s">
        <v>16</v>
      </c>
      <c r="AJ14" s="245"/>
      <c r="AK14" s="246"/>
      <c r="AM14" s="244" t="s">
        <v>17</v>
      </c>
      <c r="AN14" s="245"/>
      <c r="AO14" s="245"/>
      <c r="AP14" s="245"/>
      <c r="AQ14" s="245"/>
      <c r="AR14" s="29"/>
      <c r="AS14" s="244" t="s">
        <v>18</v>
      </c>
      <c r="AT14" s="246"/>
    </row>
    <row r="15" spans="1:46" ht="16.149999999999999" thickBot="1">
      <c r="A15" s="266"/>
      <c r="B15" s="267"/>
      <c r="C15" s="267"/>
      <c r="D15" s="267"/>
      <c r="E15" s="267"/>
      <c r="F15" s="267"/>
      <c r="G15" s="267"/>
      <c r="H15" s="267"/>
      <c r="I15" s="267"/>
      <c r="J15" s="267"/>
      <c r="K15" s="267"/>
      <c r="L15" s="267"/>
      <c r="M15" s="267"/>
      <c r="N15" s="268"/>
      <c r="O15" s="269"/>
      <c r="P15" s="2"/>
      <c r="Q15" s="24"/>
      <c r="R15" s="25"/>
      <c r="S15" s="25"/>
      <c r="T15" s="259" t="s">
        <v>19</v>
      </c>
      <c r="U15" s="259"/>
      <c r="V15" s="259"/>
      <c r="W15" s="259"/>
      <c r="X15" s="259"/>
      <c r="Y15" s="259"/>
      <c r="Z15" s="257"/>
      <c r="AA15" s="257"/>
      <c r="AB15" s="257"/>
      <c r="AC15" s="257"/>
      <c r="AD15" s="257"/>
      <c r="AE15" s="257"/>
      <c r="AF15" s="257"/>
      <c r="AG15" s="258"/>
      <c r="AH15" s="2"/>
      <c r="AI15" s="247"/>
      <c r="AJ15" s="248"/>
      <c r="AK15" s="249"/>
      <c r="AM15" s="260"/>
      <c r="AN15" s="261"/>
      <c r="AO15" s="261"/>
      <c r="AP15" s="261"/>
      <c r="AQ15" s="261"/>
      <c r="AR15" s="29"/>
      <c r="AS15" s="247"/>
      <c r="AT15" s="249"/>
    </row>
    <row r="16" spans="1:46" s="5" customFormat="1" ht="106.5" customHeight="1">
      <c r="A16" s="7" t="s">
        <v>20</v>
      </c>
      <c r="B16" s="8" t="s">
        <v>21</v>
      </c>
      <c r="C16" s="9" t="s">
        <v>22</v>
      </c>
      <c r="D16" s="9" t="s">
        <v>23</v>
      </c>
      <c r="E16" s="10" t="s">
        <v>24</v>
      </c>
      <c r="F16" s="17" t="s">
        <v>25</v>
      </c>
      <c r="G16" s="33" t="s">
        <v>26</v>
      </c>
      <c r="H16" s="10" t="s">
        <v>27</v>
      </c>
      <c r="I16" s="9" t="s">
        <v>28</v>
      </c>
      <c r="J16" s="9" t="s">
        <v>29</v>
      </c>
      <c r="K16" s="10" t="s">
        <v>30</v>
      </c>
      <c r="L16" s="10" t="s">
        <v>31</v>
      </c>
      <c r="M16" s="9" t="s">
        <v>28</v>
      </c>
      <c r="N16" s="9" t="s">
        <v>32</v>
      </c>
      <c r="O16" s="11" t="s">
        <v>33</v>
      </c>
      <c r="P16" s="2"/>
      <c r="Q16" s="12" t="s">
        <v>34</v>
      </c>
      <c r="R16" s="13" t="s">
        <v>35</v>
      </c>
      <c r="S16" s="26" t="s">
        <v>36</v>
      </c>
      <c r="T16" s="14" t="s">
        <v>37</v>
      </c>
      <c r="U16" s="14" t="s">
        <v>38</v>
      </c>
      <c r="V16" s="14" t="s">
        <v>39</v>
      </c>
      <c r="W16" s="14" t="s">
        <v>40</v>
      </c>
      <c r="X16" s="14" t="s">
        <v>41</v>
      </c>
      <c r="Y16" s="14" t="s">
        <v>42</v>
      </c>
      <c r="Z16" s="15" t="s">
        <v>43</v>
      </c>
      <c r="AA16" s="15" t="s">
        <v>44</v>
      </c>
      <c r="AB16" s="15" t="s">
        <v>28</v>
      </c>
      <c r="AC16" s="15" t="s">
        <v>45</v>
      </c>
      <c r="AD16" s="15" t="s">
        <v>28</v>
      </c>
      <c r="AE16" s="15" t="s">
        <v>32</v>
      </c>
      <c r="AF16" s="15" t="s">
        <v>46</v>
      </c>
      <c r="AG16" s="11" t="s">
        <v>47</v>
      </c>
      <c r="AH16" s="2"/>
      <c r="AI16" s="16" t="s">
        <v>48</v>
      </c>
      <c r="AJ16" s="13" t="s">
        <v>49</v>
      </c>
      <c r="AK16" s="28" t="s">
        <v>50</v>
      </c>
      <c r="AM16" s="34" t="s">
        <v>51</v>
      </c>
      <c r="AN16" s="34" t="s">
        <v>52</v>
      </c>
      <c r="AO16" s="34" t="s">
        <v>53</v>
      </c>
      <c r="AP16" s="34" t="s">
        <v>54</v>
      </c>
      <c r="AQ16" s="35" t="s">
        <v>55</v>
      </c>
      <c r="AR16" s="30"/>
      <c r="AS16" s="31" t="s">
        <v>56</v>
      </c>
      <c r="AT16" s="32" t="s">
        <v>57</v>
      </c>
    </row>
    <row r="17" spans="1:47" ht="233.25" customHeight="1">
      <c r="A17" s="170">
        <v>1</v>
      </c>
      <c r="B17" s="172" t="s">
        <v>58</v>
      </c>
      <c r="C17" s="174" t="s">
        <v>59</v>
      </c>
      <c r="D17" s="174" t="s">
        <v>60</v>
      </c>
      <c r="E17" s="222" t="s">
        <v>61</v>
      </c>
      <c r="F17" s="36"/>
      <c r="G17" s="224">
        <v>365</v>
      </c>
      <c r="H17" s="216" t="str">
        <f>IF(G17&lt;=0,"",IF(G17&lt;=2,"Muy Baja",IF(G17&lt;=24,"Baja",IF(G17&lt;=500,"Media",IF(G17&lt;=5000,"Alta","Muy Alta")))))</f>
        <v>Media</v>
      </c>
      <c r="I17" s="218">
        <f>IF(H17="","",IF(H17="Muy Baja",0.2,IF(H17="Baja",0.4,IF(H17="Media",0.6,IF(H17="Alta",0.8,IF(H17="Muy Alta",1,))))))</f>
        <v>0.6</v>
      </c>
      <c r="J17" s="226" t="s">
        <v>62</v>
      </c>
      <c r="K17" s="214" t="str">
        <f>+J17</f>
        <v>El riesgo afecta la imagen de algún área de la organización.</v>
      </c>
      <c r="L17" s="216" t="str">
        <f>+VLOOKUP(K17,Datos!$O$4:$P$15,2,FALSE)</f>
        <v>Leve</v>
      </c>
      <c r="M17" s="218">
        <f>IF(L17="","",IF(L17="Leve",0.2,IF(L17="Menor",0.4,IF(L17="Moderado",0.6,IF(L17="Mayor",0.8,IF(L17="Catastrófico",1,))))))</f>
        <v>0.2</v>
      </c>
      <c r="N17" s="218" t="str">
        <f>+CONCATENATE(H17, " - ", L17)</f>
        <v>Media - Leve</v>
      </c>
      <c r="O17" s="220" t="str">
        <f>+VLOOKUP(N17,Datos!J4:K28,2,)</f>
        <v>MODERADO</v>
      </c>
      <c r="P17" s="27"/>
      <c r="Q17" s="54">
        <v>1</v>
      </c>
      <c r="R17" s="55" t="s">
        <v>63</v>
      </c>
      <c r="S17" s="56" t="str">
        <f t="shared" ref="S17:S25" si="0">IF(OR(T17="Preventivo",T17="Detectivo"),"Probabilidad",IF(T17="Correctivo","Impacto",""))</f>
        <v>Probabilidad</v>
      </c>
      <c r="T17" s="57" t="s">
        <v>64</v>
      </c>
      <c r="U17" s="57" t="s">
        <v>65</v>
      </c>
      <c r="V17" s="58" t="str">
        <f t="shared" ref="V17:V21" si="1">IF(AND(T17="Preventivo",U17="Automático"),"50%",IF(AND(T17="Preventivo",U17="Manual"),"40%",IF(AND(T17="Detectivo",U17="Automático"),"40%",IF(AND(T17="Detectivo",U17="Manual"),"30%",IF(AND(T17="Correctivo",U17="Automático"),"35%",IF(AND(T17="Correctivo",U17="Manual"),"25%",""))))))</f>
        <v>40%</v>
      </c>
      <c r="W17" s="59" t="s">
        <v>66</v>
      </c>
      <c r="X17" s="60" t="s">
        <v>67</v>
      </c>
      <c r="Y17" s="59" t="s">
        <v>68</v>
      </c>
      <c r="Z17" s="61">
        <f>IFERROR(IF(S17="Probabilidad",(I17-(+I17*V17)),IF(S17="Impacto",I17,"")),"")</f>
        <v>0.36</v>
      </c>
      <c r="AA17" s="62" t="str">
        <f t="shared" ref="AA17:AA24" si="2">IFERROR(IF(Z17="","",IF(Z17&lt;=0.2,"Muy Baja",IF(Z17&lt;=0.4,"Baja",IF(Z17&lt;=0.6,"Media",IF(Z17&lt;=0.8,"Alta","Muy Alta"))))),"")</f>
        <v>Baja</v>
      </c>
      <c r="AB17" s="61">
        <f t="shared" ref="AB17:AB24" si="3">+Z17</f>
        <v>0.36</v>
      </c>
      <c r="AC17" s="63" t="str">
        <f t="shared" ref="AC17:AC24" si="4">IFERROR(IF(AD17="","",IF(AD17&lt;=0.2,"Leve",IF(AD17&lt;=0.4,"Menor",IF(AD17&lt;=0.6,"Moderado",IF(AD17&lt;=0.8,"Mayor","Catastrófico"))))),"")</f>
        <v>Leve</v>
      </c>
      <c r="AD17" s="61">
        <f>IFERROR(IF(S17="Impacto",(M17-(+M17*V17)),IF(S17="Probabilidad",M17,"")),"")</f>
        <v>0.2</v>
      </c>
      <c r="AE17" s="64" t="str">
        <f>+CONCATENATE(AA17, " - ", AC17)</f>
        <v>Baja - Leve</v>
      </c>
      <c r="AF17" s="101" t="str">
        <f>+VLOOKUP(AE17,Datos!$J$4:$K$28,2,)</f>
        <v>BAJO</v>
      </c>
      <c r="AG17" s="206" t="s">
        <v>69</v>
      </c>
      <c r="AH17" s="99"/>
      <c r="AI17" s="285" t="s">
        <v>70</v>
      </c>
      <c r="AJ17" s="287" t="s">
        <v>71</v>
      </c>
      <c r="AK17" s="289" t="s">
        <v>72</v>
      </c>
      <c r="AM17" s="137">
        <v>45791</v>
      </c>
      <c r="AN17" s="138" t="s">
        <v>73</v>
      </c>
      <c r="AO17" s="139" t="s">
        <v>74</v>
      </c>
      <c r="AP17" s="139" t="s">
        <v>74</v>
      </c>
      <c r="AQ17" s="140"/>
      <c r="AR17" s="118"/>
      <c r="AS17" s="157" t="s">
        <v>75</v>
      </c>
      <c r="AT17" s="299" t="s">
        <v>76</v>
      </c>
      <c r="AU17" s="5"/>
    </row>
    <row r="18" spans="1:47" ht="306.75" customHeight="1">
      <c r="A18" s="171"/>
      <c r="B18" s="173"/>
      <c r="C18" s="175"/>
      <c r="D18" s="175"/>
      <c r="E18" s="223"/>
      <c r="F18" s="36"/>
      <c r="G18" s="225"/>
      <c r="H18" s="217"/>
      <c r="I18" s="219"/>
      <c r="J18" s="227"/>
      <c r="K18" s="215"/>
      <c r="L18" s="217"/>
      <c r="M18" s="219"/>
      <c r="N18" s="219"/>
      <c r="O18" s="221"/>
      <c r="P18" s="27"/>
      <c r="Q18" s="54">
        <v>2</v>
      </c>
      <c r="R18" s="110" t="s">
        <v>77</v>
      </c>
      <c r="S18" s="56" t="str">
        <f t="shared" si="0"/>
        <v>Probabilidad</v>
      </c>
      <c r="T18" s="57" t="s">
        <v>78</v>
      </c>
      <c r="U18" s="57" t="s">
        <v>65</v>
      </c>
      <c r="V18" s="58" t="str">
        <f t="shared" si="1"/>
        <v>30%</v>
      </c>
      <c r="W18" s="59" t="s">
        <v>79</v>
      </c>
      <c r="X18" s="60" t="s">
        <v>80</v>
      </c>
      <c r="Y18" s="59" t="s">
        <v>81</v>
      </c>
      <c r="Z18" s="61">
        <f>IFERROR(IF(AND(S17="Probabilidad",S18="Probabilidad"),(AB17-(+AB17*V18)),IF(S18="Probabilidad",(I17-(+I17*V18)),IF(S18="Impacto",AB17,""))),"")</f>
        <v>0.252</v>
      </c>
      <c r="AA18" s="62" t="str">
        <f t="shared" si="2"/>
        <v>Baja</v>
      </c>
      <c r="AB18" s="61">
        <f t="shared" si="3"/>
        <v>0.252</v>
      </c>
      <c r="AC18" s="63" t="str">
        <f t="shared" si="4"/>
        <v>Leve</v>
      </c>
      <c r="AD18" s="61">
        <f>IFERROR(IF(AND(S17="Impacto",S17="Impacto"),(AD17-(+AD17*V18)),IF(S18="Impacto",(M17-(+M17*V18)),IF(S18="Probabilidad",AD17,""))),"")</f>
        <v>0.2</v>
      </c>
      <c r="AE18" s="64" t="str">
        <f t="shared" ref="AE18" si="5">+CONCATENATE(AA18, " - ", AC18)</f>
        <v>Baja - Leve</v>
      </c>
      <c r="AF18" s="101" t="str">
        <f>+VLOOKUP(AE18,Datos!$J$4:$K$28,2,)</f>
        <v>BAJO</v>
      </c>
      <c r="AG18" s="207"/>
      <c r="AH18" s="100"/>
      <c r="AI18" s="286"/>
      <c r="AJ18" s="288"/>
      <c r="AK18" s="290"/>
      <c r="AM18" s="137">
        <v>45791</v>
      </c>
      <c r="AN18" s="141" t="s">
        <v>82</v>
      </c>
      <c r="AO18" s="139" t="s">
        <v>74</v>
      </c>
      <c r="AP18" s="139" t="s">
        <v>74</v>
      </c>
      <c r="AQ18" s="140"/>
      <c r="AR18" s="118"/>
      <c r="AS18" s="158"/>
      <c r="AT18" s="228"/>
      <c r="AU18" s="5"/>
    </row>
    <row r="19" spans="1:47" ht="226.5" customHeight="1">
      <c r="A19" s="171"/>
      <c r="B19" s="173"/>
      <c r="C19" s="175"/>
      <c r="D19" s="175"/>
      <c r="E19" s="223"/>
      <c r="F19" s="36"/>
      <c r="G19" s="225"/>
      <c r="H19" s="217"/>
      <c r="I19" s="219"/>
      <c r="J19" s="227"/>
      <c r="K19" s="215"/>
      <c r="L19" s="217"/>
      <c r="M19" s="219"/>
      <c r="N19" s="219"/>
      <c r="O19" s="221"/>
      <c r="P19" s="27"/>
      <c r="Q19" s="88">
        <v>3</v>
      </c>
      <c r="R19" s="89" t="s">
        <v>83</v>
      </c>
      <c r="S19" s="116" t="str">
        <f t="shared" si="0"/>
        <v>Probabilidad</v>
      </c>
      <c r="T19" s="93" t="s">
        <v>78</v>
      </c>
      <c r="U19" s="93" t="s">
        <v>84</v>
      </c>
      <c r="V19" s="92" t="str">
        <f t="shared" si="1"/>
        <v>40%</v>
      </c>
      <c r="W19" s="111" t="s">
        <v>85</v>
      </c>
      <c r="X19" s="93" t="s">
        <v>86</v>
      </c>
      <c r="Y19" s="94" t="s">
        <v>87</v>
      </c>
      <c r="Z19" s="95">
        <f>IFERROR(IF(AND(S18="Probabilidad",S19="Probabilidad"),(AB18-(+AB18*V19)),IF(S19="Probabilidad",(I17-(+I17*V19)),IF(S19="Impacto",AB18,""))),"")</f>
        <v>0.1512</v>
      </c>
      <c r="AA19" s="96" t="str">
        <f t="shared" si="2"/>
        <v>Muy Baja</v>
      </c>
      <c r="AB19" s="95">
        <f t="shared" si="3"/>
        <v>0.1512</v>
      </c>
      <c r="AC19" s="97" t="str">
        <f t="shared" si="4"/>
        <v>Leve</v>
      </c>
      <c r="AD19" s="95">
        <f>IFERROR(IF(AND(S18="Impacto",S18="Impacto"),(AD18-(+AD18*V19)),IF(S19="Impacto",(M17-(+M17*V19)),IF(S19="Probabilidad",AD18,""))),"")</f>
        <v>0.2</v>
      </c>
      <c r="AE19" s="98" t="str">
        <f t="shared" ref="AE19" si="6">+CONCATENATE(AA19, " - ", AC19)</f>
        <v>Muy Baja - Leve</v>
      </c>
      <c r="AF19" s="102" t="str">
        <f>+VLOOKUP(AE19,Datos!$J$4:$K$28,2,)</f>
        <v>BAJO</v>
      </c>
      <c r="AG19" s="207"/>
      <c r="AH19" s="100"/>
      <c r="AI19" s="286"/>
      <c r="AJ19" s="288"/>
      <c r="AK19" s="290"/>
      <c r="AM19" s="137">
        <v>45791</v>
      </c>
      <c r="AN19" s="142" t="s">
        <v>88</v>
      </c>
      <c r="AO19" s="139" t="s">
        <v>74</v>
      </c>
      <c r="AP19" s="139" t="s">
        <v>74</v>
      </c>
      <c r="AQ19" s="140"/>
      <c r="AR19" s="118"/>
      <c r="AS19" s="158"/>
      <c r="AT19" s="228"/>
      <c r="AU19" s="5"/>
    </row>
    <row r="20" spans="1:47" ht="409.5" customHeight="1" thickBot="1">
      <c r="A20" s="171"/>
      <c r="B20" s="173"/>
      <c r="C20" s="175"/>
      <c r="D20" s="175"/>
      <c r="E20" s="223"/>
      <c r="F20" s="36"/>
      <c r="G20" s="225"/>
      <c r="H20" s="217"/>
      <c r="I20" s="219"/>
      <c r="J20" s="227"/>
      <c r="K20" s="215"/>
      <c r="L20" s="217"/>
      <c r="M20" s="219"/>
      <c r="N20" s="219"/>
      <c r="O20" s="221"/>
      <c r="P20" s="27"/>
      <c r="Q20" s="88">
        <v>4</v>
      </c>
      <c r="R20" s="114" t="s">
        <v>89</v>
      </c>
      <c r="S20" s="90" t="str">
        <f t="shared" ref="S20" si="7">IF(OR(T20="Preventivo",T20="Detectivo"),"Probabilidad",IF(T20="Correctivo","Impacto",""))</f>
        <v>Probabilidad</v>
      </c>
      <c r="T20" s="91" t="s">
        <v>64</v>
      </c>
      <c r="U20" s="91" t="s">
        <v>65</v>
      </c>
      <c r="V20" s="92" t="str">
        <f t="shared" ref="V20" si="8">IF(AND(T20="Preventivo",U20="Automático"),"50%",IF(AND(T20="Preventivo",U20="Manual"),"40%",IF(AND(T20="Detectivo",U20="Automático"),"40%",IF(AND(T20="Detectivo",U20="Manual"),"30%",IF(AND(T20="Correctivo",U20="Automático"),"35%",IF(AND(T20="Correctivo",U20="Manual"),"25%",""))))))</f>
        <v>40%</v>
      </c>
      <c r="W20" s="94" t="s">
        <v>90</v>
      </c>
      <c r="X20" s="93" t="s">
        <v>91</v>
      </c>
      <c r="Y20" s="94" t="s">
        <v>92</v>
      </c>
      <c r="Z20" s="95">
        <f>IFERROR(IF(AND(S19="Probabilidad",S20="Probabilidad"),(AB19-(+AB19*V20)),IF(S20="Probabilidad",(I17-(+I17*V20)),IF(S20="Impacto",AB19,""))),"")</f>
        <v>9.0719999999999995E-2</v>
      </c>
      <c r="AA20" s="96" t="str">
        <f t="shared" ref="AA20" si="9">IFERROR(IF(Z20="","",IF(Z20&lt;=0.2,"Muy Baja",IF(Z20&lt;=0.4,"Baja",IF(Z20&lt;=0.6,"Media",IF(Z20&lt;=0.8,"Alta","Muy Alta"))))),"")</f>
        <v>Muy Baja</v>
      </c>
      <c r="AB20" s="95">
        <f t="shared" ref="AB20" si="10">+Z20</f>
        <v>9.0719999999999995E-2</v>
      </c>
      <c r="AC20" s="97" t="str">
        <f t="shared" si="4"/>
        <v>Leve</v>
      </c>
      <c r="AD20" s="95">
        <f>IFERROR(IF(AND(S19="Impacto",S19="Impacto"),(AD19-(+AD19*V20)),IF(S20="Impacto",(M17-(+M17*V20)),IF(S20="Probabilidad",AD19,""))),"")</f>
        <v>0.2</v>
      </c>
      <c r="AE20" s="98" t="str">
        <f t="shared" ref="AE20" si="11">+CONCATENATE(AA20, " - ", AC20)</f>
        <v>Muy Baja - Leve</v>
      </c>
      <c r="AF20" s="102" t="str">
        <f>+VLOOKUP(AE20,Datos!$J$4:$K$28,2,)</f>
        <v>BAJO</v>
      </c>
      <c r="AG20" s="207"/>
      <c r="AH20" s="100"/>
      <c r="AI20" s="286"/>
      <c r="AJ20" s="288"/>
      <c r="AK20" s="290"/>
      <c r="AM20" s="137">
        <v>45791</v>
      </c>
      <c r="AN20" s="138" t="s">
        <v>93</v>
      </c>
      <c r="AO20" s="139" t="s">
        <v>74</v>
      </c>
      <c r="AP20" s="139" t="s">
        <v>74</v>
      </c>
      <c r="AQ20" s="140"/>
      <c r="AR20" s="118"/>
      <c r="AS20" s="158"/>
      <c r="AT20" s="228"/>
      <c r="AU20" s="5"/>
    </row>
    <row r="21" spans="1:47" ht="174.6" customHeight="1" thickBot="1">
      <c r="A21" s="171"/>
      <c r="B21" s="173"/>
      <c r="C21" s="175"/>
      <c r="D21" s="175"/>
      <c r="E21" s="223"/>
      <c r="F21" s="36"/>
      <c r="G21" s="225"/>
      <c r="H21" s="217"/>
      <c r="I21" s="219"/>
      <c r="J21" s="227"/>
      <c r="K21" s="215"/>
      <c r="L21" s="217"/>
      <c r="M21" s="219"/>
      <c r="N21" s="219"/>
      <c r="O21" s="221"/>
      <c r="P21" s="122"/>
      <c r="Q21" s="123">
        <v>5</v>
      </c>
      <c r="R21" s="124" t="s">
        <v>94</v>
      </c>
      <c r="S21" s="125" t="str">
        <f t="shared" si="0"/>
        <v>Impacto</v>
      </c>
      <c r="T21" s="126" t="s">
        <v>95</v>
      </c>
      <c r="U21" s="126" t="s">
        <v>65</v>
      </c>
      <c r="V21" s="127" t="str">
        <f t="shared" si="1"/>
        <v>25%</v>
      </c>
      <c r="W21" s="128" t="s">
        <v>96</v>
      </c>
      <c r="X21" s="129" t="s">
        <v>97</v>
      </c>
      <c r="Y21" s="129" t="s">
        <v>98</v>
      </c>
      <c r="Z21" s="130">
        <f>IFERROR(IF(AND(S20="Probabilidad",S21="Probabilidad"),(AB20-(+AB20*V21)),IF(S21="Probabilidad",(I17-(+I17*V21)),IF(S21="Impacto",AB20,""))),"")</f>
        <v>9.0719999999999995E-2</v>
      </c>
      <c r="AA21" s="131" t="str">
        <f t="shared" si="2"/>
        <v>Muy Baja</v>
      </c>
      <c r="AB21" s="130">
        <f t="shared" si="3"/>
        <v>9.0719999999999995E-2</v>
      </c>
      <c r="AC21" s="132" t="str">
        <f t="shared" si="4"/>
        <v>Leve</v>
      </c>
      <c r="AD21" s="130">
        <f>IFERROR(IF(AND(S20="Impacto",S20="Impacto"),(AD20-(+AD19*V21)),IF(S21="Impacto",(M17-(+M17*V21)),IF(S21="Probabilidad",AD19,""))),"")</f>
        <v>0.15000000000000002</v>
      </c>
      <c r="AE21" s="133" t="str">
        <f t="shared" ref="AE21" si="12">+CONCATENATE(AA21, " - ", AC21)</f>
        <v>Muy Baja - Leve</v>
      </c>
      <c r="AF21" s="134" t="str">
        <f>+VLOOKUP(AE21,Datos!$J$4:$K$28,2,)</f>
        <v>BAJO</v>
      </c>
      <c r="AG21" s="207"/>
      <c r="AH21" s="135"/>
      <c r="AI21" s="286"/>
      <c r="AJ21" s="288"/>
      <c r="AK21" s="290"/>
      <c r="AM21" s="137">
        <v>45791</v>
      </c>
      <c r="AN21" s="143" t="s">
        <v>99</v>
      </c>
      <c r="AO21" s="139" t="s">
        <v>74</v>
      </c>
      <c r="AP21" s="139" t="s">
        <v>74</v>
      </c>
      <c r="AQ21" s="144"/>
      <c r="AR21" s="136"/>
      <c r="AS21" s="159"/>
      <c r="AT21" s="228"/>
      <c r="AU21" s="5"/>
    </row>
    <row r="22" spans="1:47" ht="273" customHeight="1" thickBot="1">
      <c r="A22" s="176">
        <v>2</v>
      </c>
      <c r="B22" s="180" t="s">
        <v>58</v>
      </c>
      <c r="C22" s="184" t="s">
        <v>100</v>
      </c>
      <c r="D22" s="184" t="s">
        <v>101</v>
      </c>
      <c r="E22" s="196" t="s">
        <v>102</v>
      </c>
      <c r="F22" s="39"/>
      <c r="G22" s="192">
        <v>365</v>
      </c>
      <c r="H22" s="188" t="str">
        <f>IF(G22&lt;=0,"",IF(G22&lt;=2,"Muy Baja",IF(G22&lt;=24,"Baja",IF(G22&lt;=500,"Media",IF(G22&lt;=5000,"Alta","Muy Alta")))))</f>
        <v>Media</v>
      </c>
      <c r="I22" s="162">
        <f>IF(H22="","",IF(H22="Muy Baja",0.2,IF(H22="Baja",0.4,IF(H22="Media",0.6,IF(H22="Alta",0.8,IF(H22="Muy Alta",1,))))))</f>
        <v>0.6</v>
      </c>
      <c r="J22" s="166" t="s">
        <v>103</v>
      </c>
      <c r="K22" s="210" t="str">
        <f>+J22</f>
        <v>El riesgo afecta la imagen de la entidad internamente, de conocimiento general nivel interno, de junta directiva y/o de proveedores</v>
      </c>
      <c r="L22" s="188" t="str">
        <f>+VLOOKUP(K22,Datos!$O$4:$P$15,2,FALSE)</f>
        <v>Menor</v>
      </c>
      <c r="M22" s="162">
        <f>IF(L22="","",IF(L22="Leve",0.2,IF(L22="Menor",0.4,IF(L22="Moderado",0.6,IF(L22="Mayor",0.8,IF(L22="Catastrófico",1,))))))</f>
        <v>0.4</v>
      </c>
      <c r="N22" s="162" t="str">
        <f>+CONCATENATE(H22, " - ", L22)</f>
        <v>Media - Menor</v>
      </c>
      <c r="O22" s="200" t="str">
        <f>+VLOOKUP(N22,Datos!J10:K34,2,)</f>
        <v>MODERADO</v>
      </c>
      <c r="P22" s="40"/>
      <c r="Q22" s="51">
        <v>1</v>
      </c>
      <c r="R22" s="41" t="s">
        <v>104</v>
      </c>
      <c r="S22" s="52" t="str">
        <f t="shared" si="0"/>
        <v>Probabilidad</v>
      </c>
      <c r="T22" s="53" t="s">
        <v>64</v>
      </c>
      <c r="U22" s="53" t="s">
        <v>65</v>
      </c>
      <c r="V22" s="42" t="str">
        <f t="shared" ref="V22:V24" si="13">IF(AND(T22="Preventivo",U22="Automático"),"50%",IF(AND(T22="Preventivo",U22="Manual"),"40%",IF(AND(T22="Detectivo",U22="Automático"),"40%",IF(AND(T22="Detectivo",U22="Manual"),"30%",IF(AND(T22="Correctivo",U22="Automático"),"35%",IF(AND(T22="Correctivo",U22="Manual"),"25%",""))))))</f>
        <v>40%</v>
      </c>
      <c r="W22" s="112" t="s">
        <v>105</v>
      </c>
      <c r="X22" s="43" t="s">
        <v>106</v>
      </c>
      <c r="Y22" s="43" t="s">
        <v>107</v>
      </c>
      <c r="Z22" s="45">
        <f>IFERROR(IF(S22="Probabilidad",(I22-(+I22*V22)),IF(S22="Impacto",I22,"")),"")</f>
        <v>0.36</v>
      </c>
      <c r="AA22" s="46" t="str">
        <f t="shared" si="2"/>
        <v>Baja</v>
      </c>
      <c r="AB22" s="45">
        <f t="shared" si="3"/>
        <v>0.36</v>
      </c>
      <c r="AC22" s="47" t="str">
        <f t="shared" si="4"/>
        <v>Menor</v>
      </c>
      <c r="AD22" s="45">
        <f>IFERROR(IF(S22="Impacto",(M22-(+M22*V22)),IF(S22="Probabilidad",M22,"")),"")</f>
        <v>0.4</v>
      </c>
      <c r="AE22" s="48" t="str">
        <f>+CONCATENATE(AA22, " - ", AC22)</f>
        <v>Baja - Menor</v>
      </c>
      <c r="AF22" s="103" t="str">
        <f>+VLOOKUP(AE22,Datos!$J$4:$K$28,2,)</f>
        <v>MODERADO</v>
      </c>
      <c r="AG22" s="208" t="s">
        <v>108</v>
      </c>
      <c r="AH22" s="106"/>
      <c r="AI22" s="291" t="s">
        <v>109</v>
      </c>
      <c r="AJ22" s="291" t="s">
        <v>110</v>
      </c>
      <c r="AK22" s="293" t="s">
        <v>111</v>
      </c>
      <c r="AL22" s="49"/>
      <c r="AM22" s="137">
        <v>45791</v>
      </c>
      <c r="AN22" s="145" t="s">
        <v>112</v>
      </c>
      <c r="AO22" s="152" t="s">
        <v>113</v>
      </c>
      <c r="AP22" s="146" t="s">
        <v>74</v>
      </c>
      <c r="AQ22" s="147"/>
      <c r="AR22" s="119"/>
      <c r="AS22" s="155" t="s">
        <v>114</v>
      </c>
      <c r="AT22" s="300" t="s">
        <v>115</v>
      </c>
      <c r="AU22" s="5"/>
    </row>
    <row r="23" spans="1:47" ht="257.25" customHeight="1">
      <c r="A23" s="177"/>
      <c r="B23" s="181"/>
      <c r="C23" s="185"/>
      <c r="D23" s="185"/>
      <c r="E23" s="197"/>
      <c r="F23" s="67"/>
      <c r="G23" s="193"/>
      <c r="H23" s="189"/>
      <c r="I23" s="163"/>
      <c r="J23" s="167"/>
      <c r="K23" s="211"/>
      <c r="L23" s="189"/>
      <c r="M23" s="163"/>
      <c r="N23" s="163"/>
      <c r="O23" s="201"/>
      <c r="P23" s="2"/>
      <c r="Q23" s="68">
        <v>2</v>
      </c>
      <c r="R23" s="41" t="s">
        <v>116</v>
      </c>
      <c r="S23" s="52" t="str">
        <f t="shared" si="0"/>
        <v>Probabilidad</v>
      </c>
      <c r="T23" s="53" t="s">
        <v>64</v>
      </c>
      <c r="U23" s="53" t="s">
        <v>65</v>
      </c>
      <c r="V23" s="42" t="str">
        <f t="shared" ref="V23" si="14">IF(AND(T23="Preventivo",U23="Automático"),"50%",IF(AND(T23="Preventivo",U23="Manual"),"40%",IF(AND(T23="Detectivo",U23="Automático"),"40%",IF(AND(T23="Detectivo",U23="Manual"),"30%",IF(AND(T23="Correctivo",U23="Automático"),"35%",IF(AND(T23="Correctivo",U23="Manual"),"25%",""))))))</f>
        <v>40%</v>
      </c>
      <c r="W23" s="43" t="s">
        <v>117</v>
      </c>
      <c r="X23" s="44" t="s">
        <v>118</v>
      </c>
      <c r="Y23" s="117" t="s">
        <v>119</v>
      </c>
      <c r="Z23" s="76">
        <f>IFERROR(IF(AND(S22="Probabilidad",S23="Probabilidad"),(AB22-(+AB22*V23)),IF(S23="Probabilidad",(I22-(+I22*V23)),IF(S23="Impacto",AB22,""))),"")</f>
        <v>0.216</v>
      </c>
      <c r="AA23" s="77" t="str">
        <f t="shared" ref="AA23" si="15">IFERROR(IF(Z23="","",IF(Z23&lt;=0.2,"Muy Baja",IF(Z23&lt;=0.4,"Baja",IF(Z23&lt;=0.6,"Media",IF(Z23&lt;=0.8,"Alta","Muy Alta"))))),"")</f>
        <v>Baja</v>
      </c>
      <c r="AB23" s="76">
        <f t="shared" ref="AB23" si="16">+Z23</f>
        <v>0.216</v>
      </c>
      <c r="AC23" s="78" t="str">
        <f t="shared" ref="AC23" si="17">IFERROR(IF(AD23="","",IF(AD23&lt;=0.2,"Leve",IF(AD23&lt;=0.4,"Menor",IF(AD23&lt;=0.6,"Moderado",IF(AD23&lt;=0.8,"Mayor","Catastrófico"))))),"")</f>
        <v>Menor</v>
      </c>
      <c r="AD23" s="76">
        <f>IFERROR(IF(AND(S22="Impacto",S22="Impacto"),(AD22-(+AD22*V23)),IF(S23="Impacto",(M22-(+M22*V23)),IF(S23="Probabilidad",AD22,""))),"")</f>
        <v>0.4</v>
      </c>
      <c r="AE23" s="79" t="str">
        <f t="shared" ref="AE23" si="18">+CONCATENATE(AA23, " - ", AC23)</f>
        <v>Baja - Menor</v>
      </c>
      <c r="AF23" s="104" t="str">
        <f>+VLOOKUP(AE23,Datos!$J$4:$K$28,2,)</f>
        <v>MODERADO</v>
      </c>
      <c r="AG23" s="207"/>
      <c r="AH23" s="107"/>
      <c r="AI23" s="292"/>
      <c r="AJ23" s="292"/>
      <c r="AK23" s="294"/>
      <c r="AL23" s="69"/>
      <c r="AM23" s="137">
        <v>45791</v>
      </c>
      <c r="AN23" s="145" t="s">
        <v>120</v>
      </c>
      <c r="AO23" s="153"/>
      <c r="AP23" s="146" t="s">
        <v>74</v>
      </c>
      <c r="AQ23" s="148"/>
      <c r="AR23" s="120"/>
      <c r="AS23" s="155"/>
      <c r="AT23" s="150"/>
      <c r="AU23" s="5"/>
    </row>
    <row r="24" spans="1:47" ht="299.25" customHeight="1">
      <c r="A24" s="178"/>
      <c r="B24" s="182"/>
      <c r="C24" s="186"/>
      <c r="D24" s="186"/>
      <c r="E24" s="198"/>
      <c r="F24" s="38"/>
      <c r="G24" s="194"/>
      <c r="H24" s="190"/>
      <c r="I24" s="164"/>
      <c r="J24" s="168"/>
      <c r="K24" s="212"/>
      <c r="L24" s="190"/>
      <c r="M24" s="164"/>
      <c r="N24" s="164"/>
      <c r="O24" s="202"/>
      <c r="P24" s="204"/>
      <c r="Q24" s="65">
        <v>3</v>
      </c>
      <c r="R24" s="70" t="s">
        <v>121</v>
      </c>
      <c r="S24" s="71" t="str">
        <f t="shared" si="0"/>
        <v>Impacto</v>
      </c>
      <c r="T24" s="72" t="s">
        <v>95</v>
      </c>
      <c r="U24" s="72" t="s">
        <v>65</v>
      </c>
      <c r="V24" s="73" t="str">
        <f t="shared" si="13"/>
        <v>25%</v>
      </c>
      <c r="W24" s="74" t="s">
        <v>117</v>
      </c>
      <c r="X24" s="75" t="s">
        <v>122</v>
      </c>
      <c r="Y24" s="74" t="s">
        <v>123</v>
      </c>
      <c r="Z24" s="76">
        <f>IFERROR(IF(AND(S23="Probabilidad",S24="Probabilidad"),(AB23-(+AB23*V24)),IF(S24="Probabilidad",(I22-(+I22*V24)),IF(S24="Impacto",AB23,""))),"")</f>
        <v>0.216</v>
      </c>
      <c r="AA24" s="77" t="str">
        <f t="shared" si="2"/>
        <v>Baja</v>
      </c>
      <c r="AB24" s="76">
        <f t="shared" si="3"/>
        <v>0.216</v>
      </c>
      <c r="AC24" s="78" t="str">
        <f t="shared" si="4"/>
        <v>Menor</v>
      </c>
      <c r="AD24" s="76">
        <f>IFERROR(IF(AND(S23="Impacto",S23="Impacto"),(AD23-(+AD23*V24)),IF(S24="Impacto",(M22-(+M22*V24)),IF(S24="Probabilidad",AD23,""))),"")</f>
        <v>0.30000000000000004</v>
      </c>
      <c r="AE24" s="79" t="str">
        <f t="shared" ref="AE24" si="19">+CONCATENATE(AA24, " - ", AC24)</f>
        <v>Baja - Menor</v>
      </c>
      <c r="AF24" s="104" t="str">
        <f>+VLOOKUP(AE24,Datos!$J$4:$K$28,2,)</f>
        <v>MODERADO</v>
      </c>
      <c r="AG24" s="207"/>
      <c r="AH24" s="108"/>
      <c r="AI24" s="283" t="s">
        <v>124</v>
      </c>
      <c r="AJ24" s="295" t="s">
        <v>110</v>
      </c>
      <c r="AK24" s="297" t="s">
        <v>125</v>
      </c>
      <c r="AL24" s="37"/>
      <c r="AM24" s="137">
        <v>45791</v>
      </c>
      <c r="AN24" s="145" t="s">
        <v>126</v>
      </c>
      <c r="AO24" s="153"/>
      <c r="AP24" s="146" t="s">
        <v>74</v>
      </c>
      <c r="AQ24" s="160"/>
      <c r="AR24" s="120"/>
      <c r="AS24" s="155"/>
      <c r="AT24" s="150"/>
      <c r="AU24" s="5"/>
    </row>
    <row r="25" spans="1:47" ht="184.5" customHeight="1">
      <c r="A25" s="179"/>
      <c r="B25" s="183"/>
      <c r="C25" s="187"/>
      <c r="D25" s="187"/>
      <c r="E25" s="199"/>
      <c r="F25" s="50"/>
      <c r="G25" s="195"/>
      <c r="H25" s="191"/>
      <c r="I25" s="165"/>
      <c r="J25" s="169"/>
      <c r="K25" s="213"/>
      <c r="L25" s="191"/>
      <c r="M25" s="165"/>
      <c r="N25" s="165"/>
      <c r="O25" s="203"/>
      <c r="P25" s="205"/>
      <c r="Q25" s="66">
        <v>4</v>
      </c>
      <c r="R25" s="115" t="s">
        <v>127</v>
      </c>
      <c r="S25" s="80" t="str">
        <f t="shared" si="0"/>
        <v>Impacto</v>
      </c>
      <c r="T25" s="81" t="s">
        <v>95</v>
      </c>
      <c r="U25" s="81" t="s">
        <v>65</v>
      </c>
      <c r="V25" s="82" t="str">
        <f t="shared" ref="V25" si="20">IF(AND(T25="Preventivo",U25="Automático"),"50%",IF(AND(T25="Preventivo",U25="Manual"),"40%",IF(AND(T25="Detectivo",U25="Automático"),"40%",IF(AND(T25="Detectivo",U25="Manual"),"30%",IF(AND(T25="Correctivo",U25="Automático"),"35%",IF(AND(T25="Correctivo",U25="Manual"),"25%",""))))))</f>
        <v>25%</v>
      </c>
      <c r="W25" s="113" t="s">
        <v>105</v>
      </c>
      <c r="X25" s="83" t="s">
        <v>128</v>
      </c>
      <c r="Y25" s="83" t="s">
        <v>129</v>
      </c>
      <c r="Z25" s="84">
        <f>IFERROR(IF(AND(S24="Probabilidad",S25="Probabilidad"),(AB24-(+AB24*V25)),IF(S25="Probabilidad",(I24-(+I24*V25)),IF(S25="Impacto",AB24,""))),"")</f>
        <v>0.216</v>
      </c>
      <c r="AA25" s="85" t="str">
        <f t="shared" ref="AA25" si="21">IFERROR(IF(Z25="","",IF(Z25&lt;=0.2,"Muy Baja",IF(Z25&lt;=0.4,"Baja",IF(Z25&lt;=0.6,"Media",IF(Z25&lt;=0.8,"Alta","Muy Alta"))))),"")</f>
        <v>Baja</v>
      </c>
      <c r="AB25" s="84">
        <f t="shared" ref="AB25" si="22">+Z25</f>
        <v>0.216</v>
      </c>
      <c r="AC25" s="86" t="str">
        <f t="shared" ref="AC25" si="23">IFERROR(IF(AD25="","",IF(AD25&lt;=0.2,"Leve",IF(AD25&lt;=0.4,"Menor",IF(AD25&lt;=0.6,"Moderado",IF(AD25&lt;=0.8,"Mayor","Catastrófico"))))),"")</f>
        <v>Menor</v>
      </c>
      <c r="AD25" s="84">
        <f>IFERROR(IF(AND(S24="Impacto",S24="Impacto"),(AD24-(+AD24*V25)),IF(S25="Impacto",(M24-(+M24*V25)),IF(S25="Probabilidad",AD24,""))),"")</f>
        <v>0.22500000000000003</v>
      </c>
      <c r="AE25" s="87" t="str">
        <f t="shared" ref="AE25" si="24">+CONCATENATE(AA25, " - ", AC25)</f>
        <v>Baja - Menor</v>
      </c>
      <c r="AF25" s="105" t="str">
        <f>+VLOOKUP(AE25,Datos!$J$4:$K$28,2,)</f>
        <v>MODERADO</v>
      </c>
      <c r="AG25" s="209"/>
      <c r="AH25" s="109"/>
      <c r="AI25" s="284"/>
      <c r="AJ25" s="296"/>
      <c r="AK25" s="298"/>
      <c r="AL25" s="50"/>
      <c r="AM25" s="137">
        <v>45791</v>
      </c>
      <c r="AN25" s="149" t="s">
        <v>130</v>
      </c>
      <c r="AO25" s="154"/>
      <c r="AP25" s="146" t="s">
        <v>74</v>
      </c>
      <c r="AQ25" s="161"/>
      <c r="AR25" s="121"/>
      <c r="AS25" s="156"/>
      <c r="AT25" s="151"/>
    </row>
    <row r="26" spans="1:47">
      <c r="P26" s="2"/>
    </row>
    <row r="27" spans="1:47">
      <c r="P27" s="2"/>
    </row>
    <row r="28" spans="1:47">
      <c r="P28" s="2"/>
    </row>
    <row r="29" spans="1:47">
      <c r="P29" s="2"/>
    </row>
    <row r="30" spans="1:47">
      <c r="P30" s="2"/>
    </row>
    <row r="31" spans="1:47">
      <c r="P31" s="2"/>
    </row>
    <row r="32" spans="1:47">
      <c r="P32" s="2"/>
      <c r="R32" s="4"/>
    </row>
    <row r="33" spans="16:16">
      <c r="P33" s="2"/>
    </row>
    <row r="34" spans="16:16">
      <c r="P34" s="2"/>
    </row>
  </sheetData>
  <mergeCells count="70">
    <mergeCell ref="AI24:AI25"/>
    <mergeCell ref="AI17:AI21"/>
    <mergeCell ref="AJ17:AJ21"/>
    <mergeCell ref="AK17:AK21"/>
    <mergeCell ref="AI22:AI23"/>
    <mergeCell ref="AJ22:AJ23"/>
    <mergeCell ref="AK22:AK23"/>
    <mergeCell ref="AJ24:AJ25"/>
    <mergeCell ref="AK24:AK25"/>
    <mergeCell ref="A14:O15"/>
    <mergeCell ref="Q14:AG14"/>
    <mergeCell ref="AS14:AT15"/>
    <mergeCell ref="AQ1:AR2"/>
    <mergeCell ref="AS1:AT2"/>
    <mergeCell ref="AQ3:AR4"/>
    <mergeCell ref="AS3:AT4"/>
    <mergeCell ref="AQ5:AR6"/>
    <mergeCell ref="AS5:AT6"/>
    <mergeCell ref="AQ7:AR8"/>
    <mergeCell ref="AS7:AT8"/>
    <mergeCell ref="I17:I21"/>
    <mergeCell ref="J17:J21"/>
    <mergeCell ref="AT17:AT21"/>
    <mergeCell ref="A1:B8"/>
    <mergeCell ref="C1:AP4"/>
    <mergeCell ref="AI14:AK15"/>
    <mergeCell ref="A10:C10"/>
    <mergeCell ref="D10:M10"/>
    <mergeCell ref="A11:C11"/>
    <mergeCell ref="D11:M11"/>
    <mergeCell ref="A12:C12"/>
    <mergeCell ref="D12:M12"/>
    <mergeCell ref="Z15:AG15"/>
    <mergeCell ref="T15:Y15"/>
    <mergeCell ref="AM14:AQ15"/>
    <mergeCell ref="C5:AP8"/>
    <mergeCell ref="K22:K25"/>
    <mergeCell ref="L22:L25"/>
    <mergeCell ref="M22:M25"/>
    <mergeCell ref="K17:K21"/>
    <mergeCell ref="L17:L21"/>
    <mergeCell ref="M17:M21"/>
    <mergeCell ref="N22:N25"/>
    <mergeCell ref="O22:O25"/>
    <mergeCell ref="P24:P25"/>
    <mergeCell ref="AG17:AG21"/>
    <mergeCell ref="AG22:AG25"/>
    <mergeCell ref="N17:N21"/>
    <mergeCell ref="O17:O21"/>
    <mergeCell ref="I22:I25"/>
    <mergeCell ref="J22:J25"/>
    <mergeCell ref="A17:A21"/>
    <mergeCell ref="B17:B21"/>
    <mergeCell ref="C17:C21"/>
    <mergeCell ref="D17:D21"/>
    <mergeCell ref="A22:A25"/>
    <mergeCell ref="B22:B25"/>
    <mergeCell ref="C22:C25"/>
    <mergeCell ref="D22:D25"/>
    <mergeCell ref="H22:H25"/>
    <mergeCell ref="G22:G25"/>
    <mergeCell ref="E22:E25"/>
    <mergeCell ref="E17:E21"/>
    <mergeCell ref="G17:G21"/>
    <mergeCell ref="H17:H21"/>
    <mergeCell ref="AT22:AT25"/>
    <mergeCell ref="AO22:AO25"/>
    <mergeCell ref="AS22:AS25"/>
    <mergeCell ref="AS17:AS21"/>
    <mergeCell ref="AQ24:AQ25"/>
  </mergeCells>
  <conditionalFormatting sqref="H17">
    <cfRule type="cellIs" dxfId="65" priority="187" operator="equal">
      <formula>"Muy Alta"</formula>
    </cfRule>
    <cfRule type="cellIs" dxfId="64" priority="188" operator="equal">
      <formula>"Alta"</formula>
    </cfRule>
    <cfRule type="cellIs" dxfId="63" priority="189" operator="equal">
      <formula>"Media"</formula>
    </cfRule>
    <cfRule type="cellIs" dxfId="62" priority="190" operator="equal">
      <formula>"Muy Baja"</formula>
    </cfRule>
    <cfRule type="cellIs" dxfId="61" priority="191" operator="equal">
      <formula>"Baja"</formula>
    </cfRule>
  </conditionalFormatting>
  <conditionalFormatting sqref="H22:H23">
    <cfRule type="cellIs" dxfId="60" priority="127" operator="equal">
      <formula>"Muy Alta"</formula>
    </cfRule>
    <cfRule type="cellIs" dxfId="59" priority="128" operator="equal">
      <formula>"Alta"</formula>
    </cfRule>
    <cfRule type="cellIs" dxfId="58" priority="129" operator="equal">
      <formula>"Media"</formula>
    </cfRule>
    <cfRule type="cellIs" dxfId="57" priority="130" operator="equal">
      <formula>"Muy Baja"</formula>
    </cfRule>
    <cfRule type="cellIs" dxfId="56" priority="131" operator="equal">
      <formula>"Baja"</formula>
    </cfRule>
  </conditionalFormatting>
  <conditionalFormatting sqref="L17">
    <cfRule type="cellIs" dxfId="55" priority="180" operator="equal">
      <formula>"Leve"</formula>
    </cfRule>
    <cfRule type="cellIs" dxfId="54" priority="181" operator="equal">
      <formula>"Catastrófico"</formula>
    </cfRule>
    <cfRule type="cellIs" dxfId="53" priority="182" operator="equal">
      <formula>"Mayor"</formula>
    </cfRule>
    <cfRule type="cellIs" dxfId="52" priority="183" operator="equal">
      <formula>"Moderado"</formula>
    </cfRule>
    <cfRule type="cellIs" dxfId="51" priority="185" operator="equal">
      <formula>"Menor"</formula>
    </cfRule>
  </conditionalFormatting>
  <conditionalFormatting sqref="L22:L23">
    <cfRule type="cellIs" dxfId="50" priority="122" operator="equal">
      <formula>"Leve"</formula>
    </cfRule>
    <cfRule type="cellIs" dxfId="49" priority="123" operator="equal">
      <formula>"Catastrófico"</formula>
    </cfRule>
    <cfRule type="cellIs" dxfId="48" priority="124" operator="equal">
      <formula>"Mayor"</formula>
    </cfRule>
    <cfRule type="cellIs" dxfId="47" priority="125" operator="equal">
      <formula>"Moderado"</formula>
    </cfRule>
    <cfRule type="cellIs" dxfId="46" priority="126" operator="equal">
      <formula>"Menor"</formula>
    </cfRule>
  </conditionalFormatting>
  <conditionalFormatting sqref="O17">
    <cfRule type="cellIs" dxfId="45" priority="174" operator="equal">
      <formula>"EXTREMO"</formula>
    </cfRule>
    <cfRule type="cellIs" dxfId="44" priority="175" operator="equal">
      <formula>"ALTO"</formula>
    </cfRule>
    <cfRule type="cellIs" dxfId="43" priority="177" operator="equal">
      <formula>"BAJO"</formula>
    </cfRule>
    <cfRule type="cellIs" dxfId="42" priority="178" operator="equal">
      <formula>"MODERADO"</formula>
    </cfRule>
  </conditionalFormatting>
  <conditionalFormatting sqref="O22:O23">
    <cfRule type="cellIs" dxfId="41" priority="118" operator="equal">
      <formula>"EXTREMO"</formula>
    </cfRule>
    <cfRule type="cellIs" dxfId="40" priority="119" operator="equal">
      <formula>"ALTO"</formula>
    </cfRule>
    <cfRule type="cellIs" dxfId="39" priority="120" operator="equal">
      <formula>"BAJO"</formula>
    </cfRule>
    <cfRule type="cellIs" dxfId="38" priority="121" operator="equal">
      <formula>"MODERADO"</formula>
    </cfRule>
  </conditionalFormatting>
  <conditionalFormatting sqref="AA17:AA25">
    <cfRule type="cellIs" dxfId="37" priority="170" operator="equal">
      <formula>"Baja"</formula>
    </cfRule>
    <cfRule type="cellIs" dxfId="36" priority="171" operator="equal">
      <formula>"Media"</formula>
    </cfRule>
    <cfRule type="cellIs" dxfId="35" priority="172" operator="equal">
      <formula>"Muy Alta"</formula>
    </cfRule>
    <cfRule type="cellIs" dxfId="34" priority="173" operator="equal">
      <formula>"Alta"</formula>
    </cfRule>
  </conditionalFormatting>
  <conditionalFormatting sqref="AA20:AA21">
    <cfRule type="cellIs" dxfId="33" priority="10" stopIfTrue="1" operator="equal">
      <formula>"Muy Baja"</formula>
    </cfRule>
    <cfRule type="cellIs" dxfId="32" priority="11" operator="equal">
      <formula>"Baja"</formula>
    </cfRule>
    <cfRule type="cellIs" dxfId="31" priority="12" operator="equal">
      <formula>"Media"</formula>
    </cfRule>
    <cfRule type="cellIs" dxfId="30" priority="13" operator="equal">
      <formula>"Muy Alta"</formula>
    </cfRule>
    <cfRule type="cellIs" dxfId="29" priority="14" operator="equal">
      <formula>"Alta"</formula>
    </cfRule>
  </conditionalFormatting>
  <conditionalFormatting sqref="AA17:AA25">
    <cfRule type="cellIs" dxfId="28" priority="169" stopIfTrue="1" operator="equal">
      <formula>"Muy Baja"</formula>
    </cfRule>
  </conditionalFormatting>
  <conditionalFormatting sqref="AA22:AA25">
    <cfRule type="cellIs" dxfId="27" priority="113" operator="equal">
      <formula>"B+$Z$17Muy Baja"</formula>
    </cfRule>
    <cfRule type="cellIs" dxfId="26" priority="114" operator="equal">
      <formula>"Baja"</formula>
    </cfRule>
    <cfRule type="cellIs" dxfId="25" priority="115" operator="equal">
      <formula>"Media"</formula>
    </cfRule>
    <cfRule type="cellIs" dxfId="24" priority="116" operator="equal">
      <formula>"Muy Alta"</formula>
    </cfRule>
    <cfRule type="cellIs" dxfId="23" priority="117" operator="equal">
      <formula>"Alta"</formula>
    </cfRule>
    <cfRule type="cellIs" dxfId="22" priority="155" stopIfTrue="1" operator="equal">
      <formula>"Muy Baja"</formula>
    </cfRule>
    <cfRule type="cellIs" dxfId="21" priority="156" operator="equal">
      <formula>"Baja"</formula>
    </cfRule>
    <cfRule type="cellIs" dxfId="20" priority="157" operator="equal">
      <formula>"Media"</formula>
    </cfRule>
    <cfRule type="cellIs" dxfId="19" priority="158" operator="equal">
      <formula>"Muy Alta"</formula>
    </cfRule>
    <cfRule type="cellIs" dxfId="18" priority="159" operator="equal">
      <formula>"Alta"</formula>
    </cfRule>
  </conditionalFormatting>
  <conditionalFormatting sqref="AC17:AC21">
    <cfRule type="cellIs" dxfId="17" priority="150" operator="equal">
      <formula>"Catastrófico"</formula>
    </cfRule>
    <cfRule type="cellIs" dxfId="16" priority="151" operator="equal">
      <formula>"Mayor"</formula>
    </cfRule>
    <cfRule type="cellIs" dxfId="15" priority="152" operator="equal">
      <formula>"Moderado"</formula>
    </cfRule>
    <cfRule type="cellIs" dxfId="14" priority="153" operator="equal">
      <formula>"Menor"</formula>
    </cfRule>
    <cfRule type="cellIs" dxfId="13" priority="154" operator="equal">
      <formula>"Leve"</formula>
    </cfRule>
  </conditionalFormatting>
  <conditionalFormatting sqref="AC22:AC25">
    <cfRule type="cellIs" dxfId="12" priority="108" operator="equal">
      <formula>"Catastrófico"</formula>
    </cfRule>
    <cfRule type="cellIs" dxfId="11" priority="109" operator="equal">
      <formula>"Mayor"</formula>
    </cfRule>
    <cfRule type="cellIs" dxfId="10" priority="110" operator="equal">
      <formula>"Moderado"</formula>
    </cfRule>
    <cfRule type="cellIs" dxfId="9" priority="111" operator="equal">
      <formula>"Menor"</formula>
    </cfRule>
    <cfRule type="cellIs" dxfId="8" priority="112" operator="equal">
      <formula>"Leve"</formula>
    </cfRule>
  </conditionalFormatting>
  <conditionalFormatting sqref="AF17:AF21">
    <cfRule type="cellIs" dxfId="7" priority="1" operator="equal">
      <formula>"EXTREMO"</formula>
    </cfRule>
    <cfRule type="cellIs" dxfId="6" priority="2" operator="equal">
      <formula>"ALTO"</formula>
    </cfRule>
    <cfRule type="cellIs" dxfId="5" priority="3" operator="equal">
      <formula>"BAJO"</formula>
    </cfRule>
    <cfRule type="cellIs" dxfId="4" priority="4" operator="equal">
      <formula>"MODERADO"</formula>
    </cfRule>
  </conditionalFormatting>
  <conditionalFormatting sqref="AF22:AF25">
    <cfRule type="cellIs" dxfId="3" priority="104" operator="equal">
      <formula>"EXTREMO"</formula>
    </cfRule>
    <cfRule type="cellIs" dxfId="2" priority="105" operator="equal">
      <formula>"ALTO"</formula>
    </cfRule>
    <cfRule type="cellIs" dxfId="1" priority="106" operator="equal">
      <formula>"BAJO"</formula>
    </cfRule>
    <cfRule type="cellIs" dxfId="0" priority="107" operator="equal">
      <formula>"MODERADO"</formula>
    </cfRule>
  </conditionalFormatting>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ignoredErrors>
    <ignoredError sqref="O17 M17" evalError="1"/>
  </ignoredError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Datos!$A$4:$A$6</xm:f>
          </x14:formula1>
          <xm:sqref>B17 B22:B23</xm:sqref>
        </x14:dataValidation>
        <x14:dataValidation type="list" allowBlank="1" showInputMessage="1" showErrorMessage="1" xr:uid="{00000000-0002-0000-0000-000001000000}">
          <x14:formula1>
            <xm:f>Datos!$O$3:$O$15</xm:f>
          </x14:formula1>
          <xm:sqref>J17 J22:J23</xm:sqref>
        </x14:dataValidation>
        <x14:dataValidation type="list" allowBlank="1" showInputMessage="1" showErrorMessage="1" xr:uid="{00000000-0002-0000-0000-000002000000}">
          <x14:formula1>
            <xm:f>Datos!$P$19:$P$22</xm:f>
          </x14:formula1>
          <xm:sqref>T17:T21 T22:T25</xm:sqref>
        </x14:dataValidation>
        <x14:dataValidation type="list" allowBlank="1" showInputMessage="1" showErrorMessage="1" xr:uid="{00000000-0002-0000-0000-000003000000}">
          <x14:formula1>
            <xm:f>Datos!$P$25:$P$26</xm:f>
          </x14:formula1>
          <xm:sqref>U17:U21 U22:U25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Q28"/>
  <sheetViews>
    <sheetView topLeftCell="K1" zoomScale="120" zoomScaleNormal="120" workbookViewId="0">
      <selection activeCell="Q15" sqref="Q15"/>
    </sheetView>
  </sheetViews>
  <sheetFormatPr defaultColWidth="11.42578125" defaultRowHeight="14.45"/>
  <cols>
    <col min="7" max="7" width="14.85546875" customWidth="1"/>
    <col min="10" max="10" width="33" customWidth="1"/>
    <col min="15" max="15" width="81.42578125" customWidth="1"/>
  </cols>
  <sheetData>
    <row r="3" spans="1:17">
      <c r="A3" s="19" t="s">
        <v>131</v>
      </c>
      <c r="D3" t="s">
        <v>132</v>
      </c>
      <c r="G3" t="s">
        <v>133</v>
      </c>
      <c r="J3" t="s">
        <v>134</v>
      </c>
      <c r="O3" t="s">
        <v>135</v>
      </c>
    </row>
    <row r="4" spans="1:17">
      <c r="A4" t="s">
        <v>136</v>
      </c>
      <c r="D4" t="s">
        <v>137</v>
      </c>
      <c r="E4" s="18">
        <v>0.2</v>
      </c>
      <c r="G4" t="s">
        <v>138</v>
      </c>
      <c r="H4" s="18">
        <v>0.2</v>
      </c>
      <c r="J4" t="s">
        <v>139</v>
      </c>
      <c r="K4" t="s">
        <v>140</v>
      </c>
      <c r="O4" t="s">
        <v>141</v>
      </c>
      <c r="P4" s="3" t="s">
        <v>142</v>
      </c>
      <c r="Q4" s="21">
        <v>0.2</v>
      </c>
    </row>
    <row r="5" spans="1:17">
      <c r="A5" t="s">
        <v>58</v>
      </c>
      <c r="D5" t="s">
        <v>143</v>
      </c>
      <c r="E5" s="18">
        <v>0.4</v>
      </c>
      <c r="G5" t="s">
        <v>144</v>
      </c>
      <c r="H5" s="18">
        <v>0.4</v>
      </c>
      <c r="J5" t="s">
        <v>145</v>
      </c>
      <c r="K5" t="s">
        <v>140</v>
      </c>
      <c r="O5" s="20" t="s">
        <v>146</v>
      </c>
      <c r="P5" s="3" t="s">
        <v>147</v>
      </c>
      <c r="Q5" s="21">
        <v>0.4</v>
      </c>
    </row>
    <row r="6" spans="1:17">
      <c r="A6" t="s">
        <v>148</v>
      </c>
      <c r="D6" t="s">
        <v>149</v>
      </c>
      <c r="E6" s="18">
        <v>0.6</v>
      </c>
      <c r="G6" t="s">
        <v>150</v>
      </c>
      <c r="H6" s="18">
        <v>0.6</v>
      </c>
      <c r="J6" t="s">
        <v>151</v>
      </c>
      <c r="K6" t="s">
        <v>150</v>
      </c>
      <c r="O6" t="s">
        <v>152</v>
      </c>
      <c r="P6" s="3" t="s">
        <v>153</v>
      </c>
      <c r="Q6" s="21">
        <v>0.6</v>
      </c>
    </row>
    <row r="7" spans="1:17">
      <c r="D7" t="s">
        <v>154</v>
      </c>
      <c r="E7" s="18">
        <v>0.8</v>
      </c>
      <c r="G7" t="s">
        <v>155</v>
      </c>
      <c r="H7" s="18">
        <v>0.8</v>
      </c>
      <c r="J7" t="s">
        <v>156</v>
      </c>
      <c r="K7" t="s">
        <v>157</v>
      </c>
      <c r="O7" t="s">
        <v>158</v>
      </c>
      <c r="P7" s="3" t="s">
        <v>159</v>
      </c>
      <c r="Q7" s="21">
        <v>0.8</v>
      </c>
    </row>
    <row r="8" spans="1:17">
      <c r="D8" t="s">
        <v>160</v>
      </c>
      <c r="E8" s="18">
        <v>1</v>
      </c>
      <c r="G8" t="s">
        <v>161</v>
      </c>
      <c r="H8" s="18">
        <v>1</v>
      </c>
      <c r="J8" t="s">
        <v>162</v>
      </c>
      <c r="K8" t="s">
        <v>163</v>
      </c>
      <c r="O8" t="s">
        <v>164</v>
      </c>
      <c r="P8" s="3" t="s">
        <v>165</v>
      </c>
      <c r="Q8" s="21">
        <v>1</v>
      </c>
    </row>
    <row r="9" spans="1:17">
      <c r="J9" t="s">
        <v>166</v>
      </c>
      <c r="K9" t="s">
        <v>140</v>
      </c>
    </row>
    <row r="10" spans="1:17">
      <c r="J10" t="s">
        <v>167</v>
      </c>
      <c r="K10" t="s">
        <v>150</v>
      </c>
      <c r="O10" t="s">
        <v>168</v>
      </c>
    </row>
    <row r="11" spans="1:17">
      <c r="J11" t="s">
        <v>169</v>
      </c>
      <c r="K11" t="s">
        <v>150</v>
      </c>
      <c r="O11" t="s">
        <v>62</v>
      </c>
      <c r="P11" s="3" t="s">
        <v>142</v>
      </c>
      <c r="Q11" s="21">
        <v>0.2</v>
      </c>
    </row>
    <row r="12" spans="1:17" ht="30.75" customHeight="1">
      <c r="J12" t="s">
        <v>170</v>
      </c>
      <c r="K12" t="s">
        <v>157</v>
      </c>
      <c r="O12" s="20" t="s">
        <v>103</v>
      </c>
      <c r="P12" s="3" t="s">
        <v>147</v>
      </c>
      <c r="Q12" s="21">
        <v>0.4</v>
      </c>
    </row>
    <row r="13" spans="1:17" ht="28.9">
      <c r="J13" t="s">
        <v>171</v>
      </c>
      <c r="K13" t="s">
        <v>163</v>
      </c>
      <c r="O13" s="20" t="s">
        <v>172</v>
      </c>
      <c r="P13" s="3" t="s">
        <v>153</v>
      </c>
      <c r="Q13" s="21">
        <v>0.6</v>
      </c>
    </row>
    <row r="14" spans="1:17" ht="28.9">
      <c r="J14" t="s">
        <v>173</v>
      </c>
      <c r="K14" t="s">
        <v>150</v>
      </c>
      <c r="O14" s="20" t="s">
        <v>174</v>
      </c>
      <c r="P14" s="3" t="s">
        <v>159</v>
      </c>
      <c r="Q14" s="21">
        <v>0.8</v>
      </c>
    </row>
    <row r="15" spans="1:17" ht="28.9">
      <c r="J15" t="s">
        <v>175</v>
      </c>
      <c r="K15" t="s">
        <v>150</v>
      </c>
      <c r="O15" s="20" t="s">
        <v>176</v>
      </c>
      <c r="P15" s="3" t="s">
        <v>165</v>
      </c>
      <c r="Q15" s="21">
        <v>1</v>
      </c>
    </row>
    <row r="16" spans="1:17">
      <c r="J16" t="s">
        <v>177</v>
      </c>
      <c r="K16" t="s">
        <v>150</v>
      </c>
    </row>
    <row r="17" spans="10:16">
      <c r="J17" t="s">
        <v>178</v>
      </c>
      <c r="K17" t="s">
        <v>157</v>
      </c>
    </row>
    <row r="18" spans="10:16">
      <c r="J18" t="s">
        <v>179</v>
      </c>
      <c r="K18" t="s">
        <v>163</v>
      </c>
    </row>
    <row r="19" spans="10:16">
      <c r="J19" t="s">
        <v>180</v>
      </c>
      <c r="K19" t="s">
        <v>150</v>
      </c>
      <c r="P19" t="s">
        <v>181</v>
      </c>
    </row>
    <row r="20" spans="10:16">
      <c r="J20" t="s">
        <v>182</v>
      </c>
      <c r="K20" t="s">
        <v>150</v>
      </c>
      <c r="P20" t="s">
        <v>64</v>
      </c>
    </row>
    <row r="21" spans="10:16">
      <c r="J21" t="s">
        <v>183</v>
      </c>
      <c r="K21" t="s">
        <v>157</v>
      </c>
      <c r="P21" t="s">
        <v>78</v>
      </c>
    </row>
    <row r="22" spans="10:16">
      <c r="J22" t="s">
        <v>184</v>
      </c>
      <c r="K22" t="s">
        <v>157</v>
      </c>
      <c r="P22" t="s">
        <v>95</v>
      </c>
    </row>
    <row r="23" spans="10:16">
      <c r="J23" t="s">
        <v>185</v>
      </c>
      <c r="K23" t="s">
        <v>163</v>
      </c>
    </row>
    <row r="24" spans="10:16">
      <c r="J24" t="s">
        <v>186</v>
      </c>
      <c r="K24" t="s">
        <v>157</v>
      </c>
      <c r="P24" t="s">
        <v>187</v>
      </c>
    </row>
    <row r="25" spans="10:16">
      <c r="J25" t="s">
        <v>188</v>
      </c>
      <c r="K25" t="s">
        <v>157</v>
      </c>
      <c r="P25" t="s">
        <v>84</v>
      </c>
    </row>
    <row r="26" spans="10:16">
      <c r="J26" t="s">
        <v>189</v>
      </c>
      <c r="K26" t="s">
        <v>157</v>
      </c>
      <c r="P26" t="s">
        <v>65</v>
      </c>
    </row>
    <row r="27" spans="10:16">
      <c r="J27" t="s">
        <v>190</v>
      </c>
      <c r="K27" t="s">
        <v>157</v>
      </c>
    </row>
    <row r="28" spans="10:16">
      <c r="J28" t="s">
        <v>191</v>
      </c>
      <c r="K28" t="s">
        <v>163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11.42578125" defaultRowHeight="14.4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16E4BF-71FF-4DC1-BB68-364EE27F9F73}"/>
</file>

<file path=customXml/itemProps2.xml><?xml version="1.0" encoding="utf-8"?>
<ds:datastoreItem xmlns:ds="http://schemas.openxmlformats.org/officeDocument/2006/customXml" ds:itemID="{175865D0-9FEB-44FA-8D69-5900568294E4}"/>
</file>

<file path=customXml/itemProps3.xml><?xml version="1.0" encoding="utf-8"?>
<ds:datastoreItem xmlns:ds="http://schemas.openxmlformats.org/officeDocument/2006/customXml" ds:itemID="{6D0D7EDB-FD80-4947-AE7E-C735DDFA104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Willington Granados Herrera</dc:creator>
  <cp:keywords/>
  <dc:description/>
  <cp:lastModifiedBy>Jean  Paul Pinzon Riano</cp:lastModifiedBy>
  <cp:revision/>
  <dcterms:created xsi:type="dcterms:W3CDTF">2021-05-10T15:52:34Z</dcterms:created>
  <dcterms:modified xsi:type="dcterms:W3CDTF">2025-05-29T15:04:47Z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MediaServiceImageTags">
    <vt:lpwstr/>
  </property>
</Properties>
</file>